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EB5FA8B-2B97-4DFE-BA9A-03ABB57CFE7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7.09-БЛАНК КП- 19 к_мет дв2)" sheetId="12" r:id="rId1"/>
    <sheet name="17.09.БЛАНК КП- 19 к_ал  д (2)" sheetId="13" r:id="rId2"/>
    <sheet name="17.09.24- 19 кор" sheetId="11" r:id="rId3"/>
    <sheet name="двери по этажам" sheetId="2" r:id="rId4"/>
    <sheet name="Лист3" sheetId="3" r:id="rId5"/>
  </sheets>
  <definedNames>
    <definedName name="_xlnm.Print_Area" localSheetId="2">'17.09.24- 19 кор'!$A$1:$M$67</definedName>
    <definedName name="_xlnm.Print_Area" localSheetId="1">'17.09.БЛАНК КП- 19 к_ал  д (2)'!$A$1:$M$13</definedName>
    <definedName name="_xlnm.Print_Area" localSheetId="0">'17.09-БЛАНК КП- 19 к_мет дв2)'!$A$1:$M$29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3" l="1"/>
  <c r="L11" i="13"/>
  <c r="L28" i="12"/>
  <c r="L27" i="12"/>
  <c r="L26" i="12"/>
  <c r="L25" i="12"/>
  <c r="K24" i="12"/>
  <c r="L24" i="12" s="1"/>
  <c r="J23" i="12"/>
  <c r="L23" i="12" s="1"/>
  <c r="L21" i="12"/>
  <c r="L20" i="12"/>
  <c r="K19" i="12"/>
  <c r="J19" i="12"/>
  <c r="K16" i="12"/>
  <c r="L16" i="12" s="1"/>
  <c r="J13" i="12"/>
  <c r="L13" i="12" s="1"/>
  <c r="K12" i="12"/>
  <c r="L12" i="12" s="1"/>
  <c r="L19" i="12" l="1"/>
  <c r="L29" i="11"/>
  <c r="L30" i="11" l="1"/>
  <c r="L42" i="11" l="1"/>
  <c r="L41" i="11"/>
  <c r="L38" i="11"/>
  <c r="L37" i="11"/>
  <c r="L36" i="11"/>
  <c r="L35" i="11"/>
  <c r="K34" i="11"/>
  <c r="L34" i="11" s="1"/>
  <c r="J33" i="11"/>
  <c r="L33" i="11" s="1"/>
  <c r="K28" i="11"/>
  <c r="J28" i="11"/>
  <c r="L26" i="11"/>
  <c r="K22" i="11"/>
  <c r="L22" i="11" s="1"/>
  <c r="L23" i="11" s="1"/>
  <c r="J18" i="11"/>
  <c r="L18" i="11" s="1"/>
  <c r="K17" i="11"/>
  <c r="L17" i="11" s="1"/>
  <c r="L39" i="11" l="1"/>
  <c r="L19" i="11"/>
  <c r="L28" i="11"/>
  <c r="L31" i="11" s="1"/>
  <c r="L43" i="11"/>
  <c r="L44" i="11" l="1"/>
  <c r="T35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7" i="2"/>
  <c r="Q36" i="2"/>
  <c r="P36" i="2"/>
  <c r="P34" i="2"/>
  <c r="P21" i="2"/>
  <c r="P14" i="2"/>
  <c r="P12" i="2"/>
  <c r="R12" i="2" s="1"/>
  <c r="P11" i="2"/>
  <c r="P10" i="2"/>
  <c r="P9" i="2"/>
  <c r="P8" i="2"/>
  <c r="P7" i="2"/>
  <c r="K36" i="2"/>
  <c r="L36" i="2"/>
  <c r="K35" i="2"/>
  <c r="K22" i="2"/>
  <c r="K13" i="2"/>
  <c r="K12" i="2"/>
  <c r="K11" i="2"/>
  <c r="K10" i="2"/>
  <c r="K9" i="2"/>
  <c r="K8" i="2"/>
  <c r="K7" i="2"/>
  <c r="N36" i="2"/>
  <c r="R9" i="2"/>
  <c r="R11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8" i="2" l="1"/>
  <c r="R7" i="2"/>
  <c r="R10" i="2"/>
  <c r="I36" i="2"/>
  <c r="S36" i="2"/>
  <c r="M36" i="2"/>
  <c r="O34" i="2"/>
  <c r="O21" i="2"/>
  <c r="O14" i="2"/>
  <c r="O12" i="2"/>
  <c r="O11" i="2"/>
  <c r="O10" i="2"/>
  <c r="O9" i="2"/>
  <c r="O8" i="2"/>
  <c r="O7" i="2"/>
  <c r="J35" i="2"/>
  <c r="J22" i="2"/>
  <c r="J13" i="2"/>
  <c r="J12" i="2"/>
  <c r="J11" i="2"/>
  <c r="J10" i="2"/>
  <c r="J9" i="2"/>
  <c r="J8" i="2"/>
  <c r="J7" i="2"/>
  <c r="O36" i="2" l="1"/>
  <c r="R36" i="2"/>
  <c r="J36" i="2"/>
</calcChain>
</file>

<file path=xl/sharedStrings.xml><?xml version="1.0" encoding="utf-8"?>
<sst xmlns="http://schemas.openxmlformats.org/spreadsheetml/2006/main" count="463" uniqueCount="213">
  <si>
    <t>Обозначение</t>
  </si>
  <si>
    <t>Наименование</t>
  </si>
  <si>
    <t>размеры по коробке</t>
  </si>
  <si>
    <t>Примечания</t>
  </si>
  <si>
    <t>№ п/п</t>
  </si>
  <si>
    <t xml:space="preserve">Открывание </t>
  </si>
  <si>
    <t>Этаж</t>
  </si>
  <si>
    <t>Назначение</t>
  </si>
  <si>
    <t>Индивидуальная по ГОСТ 57327-2016</t>
  </si>
  <si>
    <t>высота</t>
  </si>
  <si>
    <t>ширина</t>
  </si>
  <si>
    <t>П</t>
  </si>
  <si>
    <t>подвал</t>
  </si>
  <si>
    <t>Л</t>
  </si>
  <si>
    <t>Марка изделия, номер по плану</t>
  </si>
  <si>
    <t>первый этаж</t>
  </si>
  <si>
    <t>кровля</t>
  </si>
  <si>
    <t>Двери противопожарные металлические по ГОСТ 57327-2016</t>
  </si>
  <si>
    <t>Индивидуальная по ГОСТ 31173-2016</t>
  </si>
  <si>
    <t>Наименование  объекта :</t>
  </si>
  <si>
    <t>"Утверждаю"</t>
  </si>
  <si>
    <t xml:space="preserve"> "Многоэтажные жилые дома"</t>
  </si>
  <si>
    <t>Директор по строительству</t>
  </si>
  <si>
    <t>по адресу: Ленинградская область,</t>
  </si>
  <si>
    <t>Всеволожский муниципальный район,Бугровское</t>
  </si>
  <si>
    <t>сельское поселение,поселок Бугры, массив Центральное</t>
  </si>
  <si>
    <t>_________________Иванов С.В.</t>
  </si>
  <si>
    <t>ВЕДОМОСТЬ РАБОТ</t>
  </si>
  <si>
    <t>Главный инженер</t>
  </si>
  <si>
    <t>Начальник ПТО</t>
  </si>
  <si>
    <t>Двери противопожарные металлические ниже отм.0.000</t>
  </si>
  <si>
    <t>Двери противопожарные металлические выше отм.0.000</t>
  </si>
  <si>
    <t>Двери металлические по ГОСТ 31173-2016 (Блоки дверные стальные) выше отм.0.000</t>
  </si>
  <si>
    <t>Бугаев М.Ю.</t>
  </si>
  <si>
    <t>"____" ________________ 2024 г.</t>
  </si>
  <si>
    <t xml:space="preserve">стр.поз. №17, №18, №219 №20, №21, №22, №23 </t>
  </si>
  <si>
    <t>Соломатина С.В.</t>
  </si>
  <si>
    <t>11*</t>
  </si>
  <si>
    <t>17-17*</t>
  </si>
  <si>
    <t>Двери металлические ниже отм.0.000</t>
  </si>
  <si>
    <t>Двери металлические по ГОСТ 31173-2016</t>
  </si>
  <si>
    <t>Дверь для технических помещений</t>
  </si>
  <si>
    <t>Дверь внутренняя металлическая (правая, левая) , сертифицированная, с устройством самозакрывания и уплотнением в притворе. Вид отделки - окрашенная. Непрозрачное заполнение  в цвет RAL - по проекту(матовая поверхность).</t>
  </si>
  <si>
    <t xml:space="preserve"> секция 1</t>
  </si>
  <si>
    <t xml:space="preserve"> секция 2</t>
  </si>
  <si>
    <t>всего</t>
  </si>
  <si>
    <t>П/Л</t>
  </si>
  <si>
    <t>Дверь  техническая</t>
  </si>
  <si>
    <t>ДСН А Оп ПР/Л 21*11 Прг П2лс М3 О</t>
  </si>
  <si>
    <t>Дверь наружная металлическая (правая, левая) , сертифицированная, с устройством самозакрывания и уплотнением в притворе. Вид отделки - окрашенная. Непрозрачное заполнение  в цвет RAL - по проекту(матовая поверхность).</t>
  </si>
  <si>
    <t>ИТОГО металлических  дверей ниже отм.0.000 :</t>
  </si>
  <si>
    <t xml:space="preserve"> 12-12*</t>
  </si>
  <si>
    <t>Дверь в помещение СС , кабельную, пожарную насосную и межсекционная  противопожарная</t>
  </si>
  <si>
    <t xml:space="preserve"> Индивидуальная по ГОСТ 31173-2016</t>
  </si>
  <si>
    <t>Дверь   в мусоросборную камеру</t>
  </si>
  <si>
    <t>Дверь входная в ПУИ, колясочную, помещение ТСЖ (без постоянного пребывания людей)</t>
  </si>
  <si>
    <t>Дверь  внутренняя металлическая   с устройством самозакрывания и уплотнением в притворе. Вид отделки - окрашенная. Непрозрачное заполнение  в цвет RAL -по проекту(матовая поверхность).</t>
  </si>
  <si>
    <t>Дверь входная на лестничную клетку типа Н1</t>
  </si>
  <si>
    <t>Дверь наружная   металлическая  с устройством самозакрывания и уплотнением в притворе, стекло армированное -площадь остекления не менее 1,2м2.</t>
  </si>
  <si>
    <t>2. Габариты остекленной части определить из особенности конструкции дверного полотна. Площадь остекления не менее 1.2 м2.</t>
  </si>
  <si>
    <t>3. Высота дверных порогов не должна превышать 14 мм над уровнем чистого пола помещений этажа.</t>
  </si>
  <si>
    <t>4. Дверные блоки, расположенные на путях эвакуациии в противопожарных преградах оборудовать пенополиуретановыми уплотняющими прокладками в притворах по ГОСТ 10174-90 и доводчиками (для двупольных дверей доводчики с координацией последовательности закрывания створок).</t>
  </si>
  <si>
    <t>5. Перед заказом и изготовлением дверных блоков выполнить контрольные обмеры габаритов проемов на месте.</t>
  </si>
  <si>
    <t>6. Ширина проема двери указана минимально требуемая в свету. Конструкция коробки и полотна определяется фирмой-изготовителем по согласованию с Заказчиком. Деталировочные узлы установки дверных и оконных блоков разрабатывает фирма-изготовитель.</t>
  </si>
  <si>
    <t>7. В комплектацию поставки дверей включить: запирающие устройства, дверные ручки, ключи, контур уплотняющих прокладок, доводчик (регулятор закрывания).</t>
  </si>
  <si>
    <t>8. В помещениях, доступных для МГН обеспечить высоту порога не более 14мм. Выполнить необходимые требования к конструкции и отделке по СП 59.13330.2020.</t>
  </si>
  <si>
    <t>9. Для остекления стальных блоков требуется применять стеклопакеты с многослойным или закаленным.</t>
  </si>
  <si>
    <t>10. Для остекления стальных блоков требуется применять стеклопакеты с многослойным или закаленным теклом по ГОСТ 30826 и ГОСТ 30698.</t>
  </si>
  <si>
    <t>11. Дверные блоки, при открывании которых возможен удар дверных полотен о примыкающую стену, требуется оборудовать напольными/настенными дверными упорами.</t>
  </si>
  <si>
    <t>12. Цвет отделки дверных блоков - согласовать с Заказчиком.</t>
  </si>
  <si>
    <t>14-14*</t>
  </si>
  <si>
    <t>15-15*</t>
  </si>
  <si>
    <t>Дверь наружная входная из ПВХ профилей .</t>
  </si>
  <si>
    <t>Дверь внутренняя входная из ПВХ профилей , фрамугу заполнить сэндвич-панелью</t>
  </si>
  <si>
    <t xml:space="preserve">
ДПВ Т О Б Ф Дв Л Дп  2590*1900      </t>
  </si>
  <si>
    <t xml:space="preserve">ДПН О П Л 23*19      
</t>
  </si>
  <si>
    <t>Помещения МОП (выход в коридор из лифтового холла)</t>
  </si>
  <si>
    <t>1-17 этажи</t>
  </si>
  <si>
    <r>
      <t>Дверь наружная металлическая 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EIS30 </t>
    </r>
    <r>
      <rPr>
        <sz val="11"/>
        <color theme="1"/>
        <rFont val="Times New Roman"/>
        <family val="1"/>
        <charset val="204"/>
      </rPr>
      <t>, с остеклением из закаленного стекла,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</si>
  <si>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t>Дверь наружная остекленная для эвакуационных балконов</t>
  </si>
  <si>
    <t>Дверь наружная остекленная для эвакуационных балконов. Стекло армированное, площадь остекления 
не менее 1.2 м2.</t>
  </si>
  <si>
    <t>Противопожарная
на путях эвакуации (в коридоре возле лестницы)</t>
  </si>
  <si>
    <t>2-17 этаж, кровля</t>
  </si>
  <si>
    <t>1. Размеры  указаны по габаритам строительных проемов.</t>
  </si>
  <si>
    <t>ИТОГО металлических  противопожарных дверей по ГОСТ 57327-2016 ниже отм.0.000 :</t>
  </si>
  <si>
    <t>ИТОГО металлических противопожарных дверей по ГОСТ 57327-2016 выше отм.0.000 :</t>
  </si>
  <si>
    <t>ВСЕГО дверных блоков по корпусу 19 секции №1 и 2 :</t>
  </si>
  <si>
    <r>
      <t>Дверь  металлическая утепленная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EIS30</t>
    </r>
    <r>
      <rPr>
        <sz val="11"/>
        <color theme="1"/>
        <rFont val="Times New Roman"/>
        <family val="1"/>
        <charset val="204"/>
      </rPr>
      <t>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</si>
  <si>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r>
      <t xml:space="preserve">
ДПСО 02 21*15 Л </t>
    </r>
    <r>
      <rPr>
        <b/>
        <sz val="11"/>
        <rFont val="Times New Roman"/>
        <family val="1"/>
        <charset val="204"/>
      </rPr>
      <t>EIS30</t>
    </r>
    <r>
      <rPr>
        <sz val="11"/>
        <rFont val="Times New Roman"/>
        <family val="1"/>
        <charset val="204"/>
      </rPr>
      <t xml:space="preserve"> Н Прг П2лс М3     </t>
    </r>
  </si>
  <si>
    <r>
      <t xml:space="preserve">Дверь внутренняя остекленная на путях эвакуации, </t>
    </r>
    <r>
      <rPr>
        <b/>
        <sz val="11"/>
        <rFont val="Times New Roman"/>
        <family val="1"/>
        <charset val="204"/>
      </rPr>
      <t>EIS30</t>
    </r>
    <r>
      <rPr>
        <sz val="11"/>
        <rFont val="Times New Roman"/>
        <family val="1"/>
        <charset val="204"/>
      </rPr>
      <t xml:space="preserve"> . Стекло армированное, площадь остекления 
не более 25% от площади дверных полотен.</t>
    </r>
  </si>
  <si>
    <t>ООО "ПрокСтрой"</t>
  </si>
  <si>
    <t>№ п.п.</t>
  </si>
  <si>
    <t>Стоимость ед., руб., в т.ч. НДС</t>
  </si>
  <si>
    <t>Стоимость всего, руб., в т.ч. НДС</t>
  </si>
  <si>
    <t>Примечание</t>
  </si>
  <si>
    <t>кол-во секция 1</t>
  </si>
  <si>
    <t>кол-во секция 2</t>
  </si>
  <si>
    <t>Материалы</t>
  </si>
  <si>
    <t>СМР</t>
  </si>
  <si>
    <t>ИТОГО</t>
  </si>
  <si>
    <t>Обязательно! На фирменном бланке организации!</t>
  </si>
  <si>
    <t>Коммерческое предложение</t>
  </si>
  <si>
    <t xml:space="preserve">Объект:  "Многоэтажные жилые дома" по адресу: Ленинградская область, Всеволожский муниципальный район, Бугровское сельское поселение, массив Центральное, стр.поз. №№17,18,19,20,21,22,23 (кадастровый номер №47:07:0713003:912)
</t>
  </si>
  <si>
    <t>кол-во     Всего</t>
  </si>
  <si>
    <t>этаж</t>
  </si>
  <si>
    <t>Всего  с НДС 20%, руб.:</t>
  </si>
  <si>
    <t>в том числе НДС 20%, руб.:</t>
  </si>
  <si>
    <t>Гост</t>
  </si>
  <si>
    <t>ГОСТ</t>
  </si>
  <si>
    <t>475-2016</t>
  </si>
  <si>
    <t>дверь в санузел</t>
  </si>
  <si>
    <t>секция 1</t>
  </si>
  <si>
    <t>1 этаж</t>
  </si>
  <si>
    <t>2-5 этажи</t>
  </si>
  <si>
    <t>секция 2</t>
  </si>
  <si>
    <t>Внутренняя правая ДС 1Рп 21*8 Г ПрБ Мд3</t>
  </si>
  <si>
    <t>Внутренняя левая ДС 1Рл 21*8 Г ПрБ Мд3</t>
  </si>
  <si>
    <t>дверь межкомнатная</t>
  </si>
  <si>
    <t>Всего</t>
  </si>
  <si>
    <t xml:space="preserve">Внутренняя правая ДМ 1 Рп21*9 Г ПрБ Мд3 </t>
  </si>
  <si>
    <t>31173-2016</t>
  </si>
  <si>
    <t>двери входные в квартиры и в поэтажные тамбуры</t>
  </si>
  <si>
    <t>Внутренняя правая ДСВх Б Оп Пр 21*11 Прг Н Пкомб М3 О</t>
  </si>
  <si>
    <t>Внутренняя левая  ДСВх Б Оп Л 21*11 Прг Н Пкомб М3 О</t>
  </si>
  <si>
    <t>Дверь наружная остекленная для эвакуационных балконов. Стекло армированное, S остекл не менее 1,2м2</t>
  </si>
  <si>
    <t>Наружная левая ДСН А Оп Л 21*11 Прг Н П2лс М3 О Ос</t>
  </si>
  <si>
    <t>Наружная правая ДСН А Оп Пр 21*11 Прг Н П2лс М3 О Ос</t>
  </si>
  <si>
    <t>9*</t>
  </si>
  <si>
    <t>Двери внутренние в помещения МОП</t>
  </si>
  <si>
    <t xml:space="preserve">Внутренняя правая  ДСВ В Оп Пр 21*9 Прг Н Пкомб М3 </t>
  </si>
  <si>
    <t xml:space="preserve">Внутренняя левая  ДСВ В Оп Л 21*9 Прг Н Пкомб М3 </t>
  </si>
  <si>
    <t>12*</t>
  </si>
  <si>
    <t>13*</t>
  </si>
  <si>
    <t>14*</t>
  </si>
  <si>
    <t>15*</t>
  </si>
  <si>
    <t>16*</t>
  </si>
  <si>
    <t>17*</t>
  </si>
  <si>
    <t>19*</t>
  </si>
  <si>
    <t>57327-2016</t>
  </si>
  <si>
    <t>23747-2015</t>
  </si>
  <si>
    <t>тип дверей</t>
  </si>
  <si>
    <t>двери деревянные и комбинированные</t>
  </si>
  <si>
    <t>Двери стальные</t>
  </si>
  <si>
    <t>Двери металлические противопожарные</t>
  </si>
  <si>
    <t>Алюминиевые двери</t>
  </si>
  <si>
    <t>Двери для технических помещений</t>
  </si>
  <si>
    <t>Двери для технических помещений, противопожарные</t>
  </si>
  <si>
    <t>Двери помещений МОП, противопожарные</t>
  </si>
  <si>
    <t>Входные группы. Фрамуга заполняется сэндвич-панелью.</t>
  </si>
  <si>
    <t>Входные группы, высота порга не более 14мм от уровня чистого пола</t>
  </si>
  <si>
    <t>Стекло армированное, Sостекления не менее 1,2м2</t>
  </si>
  <si>
    <t>Техническая дверь</t>
  </si>
  <si>
    <t>Техническая дверь, противопожарная</t>
  </si>
  <si>
    <t>Внутренняя правая ДСВх Б Оп Пр21*11 Прг Н Пкомб М3  О</t>
  </si>
  <si>
    <t>Внутренняя левая ДСВх Б Оп Л21*11 Прг Н Пкомб М3  О</t>
  </si>
  <si>
    <t>Внутренняя правая противопожарная  ДПС 01 21*11 Пр EI 30 Н Прг П2лс М3</t>
  </si>
  <si>
    <t>Внутренняя левая противопожарная  ДПС 01 21*11 Л EI 30 Н Прг П2лс М3</t>
  </si>
  <si>
    <t>Внутренняя правая противопожарная ДПСО 02 23*19 Пр EI30 Н Прг П2лс М3</t>
  </si>
  <si>
    <t>Внутренняя левая противопожарная ДПСО 02 23*19 Л EI30 Н Прг П2лс М3</t>
  </si>
  <si>
    <t>Внутренняя правая ДАВ О Бпр Ф Дв Пр Р 2590*1900</t>
  </si>
  <si>
    <t>Внутренняя левая ДАВ О Бпр Ф Дв Л Р 2590*1900</t>
  </si>
  <si>
    <t>Наружная правая ДАН О П Ф Дв Пр Р 2300*1900</t>
  </si>
  <si>
    <t>Наружная левая ДАН О П Ф Дв Л Р    2300*1900</t>
  </si>
  <si>
    <t>Наружная правая ДСН А Дп Пр 21*15 Прг Н П2лс М3 О</t>
  </si>
  <si>
    <t>Наружная левая ДСН А Дп Л 21*15 Прг Н П2лс М3 О</t>
  </si>
  <si>
    <t xml:space="preserve">Наружная правая ДСН А Оп Пр 21*11 Прг Н П2лс М3 О </t>
  </si>
  <si>
    <t xml:space="preserve">Наружная левая ДСН А Оп Л 21*11 Прг Н П2лс М3 О </t>
  </si>
  <si>
    <t>Наружная Левая Противопожарная ДПС 01 21*09 Л EI 30 Р Прг П2лс М3</t>
  </si>
  <si>
    <t>Внутренняя правая противопожарная ДПС 01 21*11 Пр EIS 30Н Прг П2лс М3</t>
  </si>
  <si>
    <t>Внутренняя правая противопожарная ДПС 01 21*11 Л EIS 30Н Прг П2лс М3</t>
  </si>
  <si>
    <t>20*</t>
  </si>
  <si>
    <t>6-17 этажи</t>
  </si>
  <si>
    <t>тех этаж</t>
  </si>
  <si>
    <t xml:space="preserve">Внутренняя левая ДМ 1 Рл21*9 Г ПрБ Мд3 </t>
  </si>
  <si>
    <t>Внутренняя правая/ левая противопожарная  ДПС 01 21*11 Пр/Л EI 30 Н Прг П2лс М3</t>
  </si>
  <si>
    <r>
      <t>Дверь  металлическая утепленная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EI30</t>
    </r>
    <r>
      <rPr>
        <sz val="11"/>
        <color theme="1"/>
        <rFont val="Times New Roman"/>
        <family val="1"/>
        <charset val="204"/>
      </rPr>
      <t>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</si>
  <si>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t xml:space="preserve"> 13-13*</t>
  </si>
  <si>
    <t>Внутренняя правая/левая противопожарная ДПСО 02 23*19 Пр/Л EI30 Н Прг П2лс М3</t>
  </si>
  <si>
    <t>Тех этаж</t>
  </si>
  <si>
    <t>тех/этаж</t>
  </si>
  <si>
    <r>
      <t>Дверь внутренняя металлическая 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EI30 </t>
    </r>
    <r>
      <rPr>
        <sz val="11"/>
        <color theme="1"/>
        <rFont val="Times New Roman"/>
        <family val="1"/>
        <charset val="204"/>
      </rPr>
      <t>, с остеклением из закаленного стекла,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</si>
  <si>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r>
      <t>Дверь наружная металлическая 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EI30 </t>
    </r>
    <r>
      <rPr>
        <sz val="11"/>
        <color theme="1"/>
        <rFont val="Times New Roman"/>
        <family val="1"/>
        <charset val="204"/>
      </rPr>
      <t>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</si>
  <si>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t>Дверь наружная остекленная для эвакуационных балконов. Стекло армированное, площадь остекления 
не менее 1.2 м2., высота дверных порогов не должна превышать 14мм над уровнем чистого пола этажа</t>
  </si>
  <si>
    <t>9-9*</t>
  </si>
  <si>
    <t xml:space="preserve">Внутренняя правая/левая  ДСВ В Оп Пр/Л 21*9 Прг Н Пкомб М3 </t>
  </si>
  <si>
    <t>16-16*</t>
  </si>
  <si>
    <t>Наружная правая/левая ДСН А Дп Пр/Л 21*15 Прг Н П2лс М3 О</t>
  </si>
  <si>
    <t xml:space="preserve">Наружная правая/левая ДСН А Оп Пр/Л 21*11 Прг Н П2лс М3 О </t>
  </si>
  <si>
    <t>Двери по ГОСТ 23747-2015 (Блоки дверные из алюминиевых сплавов) выше отм.0.000</t>
  </si>
  <si>
    <t>Блоки дверные из алюминиевых сплавов</t>
  </si>
  <si>
    <t xml:space="preserve">ГОСТ 23747-2015 </t>
  </si>
  <si>
    <t xml:space="preserve">
Внутренняя правая/левая ДАВ О Бпр Ф Дв Пр/Л Р 2590*1900</t>
  </si>
  <si>
    <t>Дверь внутренняя входная  из алюминиевых сплавов, фрамугу заполнить сэндвич-панелью</t>
  </si>
  <si>
    <t>Дверь наружная входная из  из алюминиевых сплавов</t>
  </si>
  <si>
    <t>Зам начальника СДО</t>
  </si>
  <si>
    <t>Сергиенко Е.А.</t>
  </si>
  <si>
    <r>
      <t xml:space="preserve">Вид работ: Изготовление, поставка и монтаж  дверных металлических блоков, противопржарных дверей и дверей из алюминиевых сплавов  по </t>
    </r>
    <r>
      <rPr>
        <b/>
        <i/>
        <u/>
        <sz val="12"/>
        <rFont val="Times New Roman"/>
        <family val="1"/>
        <charset val="204"/>
      </rPr>
      <t>корпусу №19 секции 1, 2</t>
    </r>
  </si>
  <si>
    <t>Проект: Шифр 14/П-14-V.19.АР изм.4</t>
  </si>
  <si>
    <t>20-20*</t>
  </si>
  <si>
    <t>2-17 этажи</t>
  </si>
  <si>
    <t>выход из лифтового холла в тамбур</t>
  </si>
  <si>
    <t>Внутренняя правая/левая противопожарная ДПС 01 21*11 Пр/Л EIS 30Н Прг П2лс М3</t>
  </si>
  <si>
    <t>ИТОГО  дверей из  из алюминиевых сплавов выше отм.0.000 по ГОСТ 30970-2014 :</t>
  </si>
  <si>
    <t>в Вор учитываю по 19</t>
  </si>
  <si>
    <t>в Вор учитываю по 19*</t>
  </si>
  <si>
    <r>
      <t>Дверь наружная металлическая  противопожарная, сертифицированная,</t>
    </r>
    <r>
      <rPr>
        <b/>
        <sz val="11"/>
        <color theme="1"/>
        <rFont val="Times New Roman"/>
        <family val="1"/>
        <charset val="204"/>
      </rPr>
      <t xml:space="preserve"> EIS3 </t>
    </r>
    <r>
      <rPr>
        <sz val="11"/>
        <color theme="1"/>
        <rFont val="Times New Roman"/>
        <family val="1"/>
        <charset val="204"/>
      </rPr>
      <t>, с устройством самозакрывания и уплотнением в притворе. Вид отделки - окрашенная. Непрозрачное заполнение  в цвет RAL -по проекту(матовая поверхность).</t>
    </r>
  </si>
  <si>
    <t xml:space="preserve">Наружная правая ДАН О П  Дв Пр/Л Р 2300*1900    
</t>
  </si>
  <si>
    <t xml:space="preserve">на выполнение комплекса работ по изготовлению, доставке и монтажу дверных металлических блоков 1-ой и 2-ой секций  корп.19 (Шифр 14/П-14-V.19-АР изм. 4 Ст. Р)  </t>
  </si>
  <si>
    <t>Дверь внутренняя  из из алюминиевых сплавов</t>
  </si>
  <si>
    <t xml:space="preserve"> ГОСТ 23747-2015</t>
  </si>
  <si>
    <t xml:space="preserve">на выполнение комплекса работ по изготовлению, доставке и монтажу  дверных блоков из алюминиевых сплавов 1-ой и 2-ой секций  корп.19 (Шифр 14/П-14-V.19-АР изм4 Ст. Р)  </t>
  </si>
  <si>
    <r>
      <t xml:space="preserve">Объём работ и нормативная потребность материалов на объект по производственной норме                                             </t>
    </r>
    <r>
      <rPr>
        <b/>
        <sz val="10"/>
        <color rgb="FFFF0000"/>
        <rFont val="Arial"/>
        <family val="2"/>
        <charset val="204"/>
      </rPr>
      <t>(14/П-14-V.19-АР изм4 ст. РД.)</t>
    </r>
  </si>
  <si>
    <t>ИТОГО металлических дверей выше отм. 0.000 по ГОСТ 31173-2016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</si>
</sst>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rgb="FF92D05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indexed="8"/>
      <name val="Calibri"/>
      <family val="2"/>
    </font>
    <font>
      <b/>
      <sz val="12"/>
      <color rgb="FF000000"/>
      <name val="Arial"/>
      <family val="2"/>
      <charset val="204"/>
    </font>
    <font>
      <sz val="11.5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9.5"/>
      <name val="Arial"/>
      <family val="2"/>
      <charset val="204"/>
    </font>
    <font>
      <i/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6" fillId="0" borderId="0"/>
  </cellStyleXfs>
  <cellXfs count="2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/>
      <protection locked="0"/>
    </xf>
    <xf numFmtId="2" fontId="9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 applyProtection="1">
      <alignment horizontal="center" vertical="center"/>
      <protection locked="0"/>
    </xf>
    <xf numFmtId="49" fontId="21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/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/>
    </xf>
    <xf numFmtId="0" fontId="24" fillId="4" borderId="1" xfId="0" applyFont="1" applyFill="1" applyBorder="1"/>
    <xf numFmtId="2" fontId="8" fillId="4" borderId="1" xfId="0" applyNumberFormat="1" applyFont="1" applyFill="1" applyBorder="1" applyAlignment="1">
      <alignment horizontal="right" vertical="center"/>
    </xf>
    <xf numFmtId="4" fontId="31" fillId="4" borderId="1" xfId="0" applyNumberFormat="1" applyFont="1" applyFill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3" borderId="1" xfId="0" applyFont="1" applyFill="1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4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0" fillId="4" borderId="1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7" fillId="0" borderId="0" xfId="0" applyFont="1" applyProtection="1">
      <protection locked="0"/>
    </xf>
    <xf numFmtId="0" fontId="17" fillId="0" borderId="0" xfId="0" applyFont="1"/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17" fillId="0" borderId="0" xfId="0" applyFont="1" applyFill="1"/>
    <xf numFmtId="0" fontId="17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Border="1" applyProtection="1"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Border="1"/>
    <xf numFmtId="0" fontId="17" fillId="0" borderId="0" xfId="0" applyFont="1" applyAlignment="1">
      <alignment horizontal="center" vertical="center"/>
    </xf>
    <xf numFmtId="0" fontId="39" fillId="0" borderId="0" xfId="0" applyFont="1" applyFill="1" applyAlignment="1"/>
    <xf numFmtId="0" fontId="17" fillId="2" borderId="0" xfId="0" applyFont="1" applyFill="1" applyAlignment="1">
      <alignment vertical="center"/>
    </xf>
    <xf numFmtId="0" fontId="17" fillId="0" borderId="0" xfId="0" applyNumberFormat="1" applyFont="1" applyFill="1" applyAlignment="1" applyProtection="1">
      <alignment horizontal="right" vertical="center"/>
      <protection locked="0"/>
    </xf>
    <xf numFmtId="0" fontId="32" fillId="0" borderId="0" xfId="0" applyFont="1" applyFill="1" applyAlignment="1"/>
    <xf numFmtId="2" fontId="17" fillId="0" borderId="0" xfId="0" applyNumberFormat="1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33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NumberFormat="1" applyFont="1" applyAlignment="1" applyProtection="1">
      <alignment vertical="center"/>
      <protection locked="0"/>
    </xf>
    <xf numFmtId="0" fontId="17" fillId="0" borderId="0" xfId="0" applyNumberFormat="1" applyFont="1" applyAlignment="1" applyProtection="1">
      <alignment vertical="center"/>
    </xf>
    <xf numFmtId="0" fontId="42" fillId="0" borderId="17" xfId="0" applyFont="1" applyBorder="1" applyAlignment="1">
      <alignment horizontal="right" vertical="center"/>
    </xf>
    <xf numFmtId="0" fontId="42" fillId="2" borderId="7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0" xfId="0" applyFont="1"/>
    <xf numFmtId="0" fontId="42" fillId="2" borderId="23" xfId="0" applyFont="1" applyFill="1" applyBorder="1" applyAlignment="1">
      <alignment horizontal="center" vertical="center"/>
    </xf>
    <xf numFmtId="0" fontId="42" fillId="0" borderId="11" xfId="0" applyFont="1" applyBorder="1" applyAlignment="1">
      <alignment horizontal="right" vertical="center"/>
    </xf>
    <xf numFmtId="0" fontId="42" fillId="0" borderId="11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 wrapText="1"/>
    </xf>
    <xf numFmtId="49" fontId="24" fillId="0" borderId="0" xfId="2" applyNumberFormat="1" applyFont="1" applyAlignment="1">
      <alignment horizontal="center" vertical="top" wrapText="1"/>
    </xf>
    <xf numFmtId="0" fontId="36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center" vertical="center" wrapText="1"/>
    </xf>
    <xf numFmtId="0" fontId="35" fillId="4" borderId="26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49" fontId="27" fillId="0" borderId="0" xfId="2" applyNumberFormat="1" applyFont="1" applyAlignment="1">
      <alignment horizontal="center" vertical="center" wrapText="1"/>
    </xf>
    <xf numFmtId="49" fontId="28" fillId="0" borderId="0" xfId="2" applyNumberFormat="1" applyFont="1" applyAlignment="1">
      <alignment horizontal="center" vertical="top" wrapText="1"/>
    </xf>
    <xf numFmtId="49" fontId="24" fillId="0" borderId="0" xfId="2" applyNumberFormat="1" applyFont="1" applyAlignment="1">
      <alignment horizontal="center" vertical="top" wrapText="1"/>
    </xf>
    <xf numFmtId="49" fontId="35" fillId="4" borderId="1" xfId="0" applyNumberFormat="1" applyFont="1" applyFill="1" applyBorder="1" applyAlignment="1">
      <alignment horizontal="center" vertical="center" wrapText="1"/>
    </xf>
    <xf numFmtId="49" fontId="35" fillId="4" borderId="9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right" vertical="center"/>
    </xf>
    <xf numFmtId="0" fontId="42" fillId="0" borderId="16" xfId="0" applyFont="1" applyBorder="1" applyAlignment="1">
      <alignment horizontal="right" vertical="center"/>
    </xf>
    <xf numFmtId="0" fontId="42" fillId="0" borderId="17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32" fillId="3" borderId="10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right" vertical="center"/>
    </xf>
    <xf numFmtId="0" fontId="42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2" fontId="17" fillId="0" borderId="0" xfId="0" applyNumberFormat="1" applyFont="1" applyFill="1" applyAlignment="1">
      <alignment horizontal="right" vertical="center"/>
    </xf>
    <xf numFmtId="2" fontId="17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 applyProtection="1">
      <alignment horizontal="right" vertical="center"/>
      <protection locked="0"/>
    </xf>
    <xf numFmtId="2" fontId="17" fillId="0" borderId="0" xfId="0" applyNumberFormat="1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17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  <protection locked="0"/>
    </xf>
    <xf numFmtId="2" fontId="17" fillId="0" borderId="0" xfId="0" applyNumberFormat="1" applyFont="1" applyFill="1" applyAlignment="1" applyProtection="1">
      <alignment horizontal="center" vertical="center"/>
      <protection locked="0"/>
    </xf>
    <xf numFmtId="0" fontId="40" fillId="0" borderId="0" xfId="0" applyFont="1" applyFill="1"/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2" fontId="9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2" fontId="10" fillId="0" borderId="0" xfId="0" applyNumberFormat="1" applyFont="1" applyFill="1" applyAlignment="1" applyProtection="1">
      <alignment horizontal="right" vertical="center"/>
      <protection locked="0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Protection="1"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49" fontId="9" fillId="0" borderId="0" xfId="0" applyNumberFormat="1" applyFont="1" applyFill="1" applyAlignment="1" applyProtection="1">
      <alignment horizontal="center"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33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NumberFormat="1" applyFont="1" applyFill="1" applyAlignment="1" applyProtection="1">
      <alignment vertical="center"/>
      <protection locked="0"/>
    </xf>
    <xf numFmtId="49" fontId="40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vertical="center"/>
    </xf>
    <xf numFmtId="49" fontId="37" fillId="0" borderId="0" xfId="0" applyNumberFormat="1" applyFont="1" applyFill="1" applyAlignment="1" applyProtection="1">
      <alignment vertical="center"/>
    </xf>
  </cellXfs>
  <cellStyles count="3">
    <cellStyle name="Excel Built-in Normal" xfId="2" xr:uid="{E0632FF0-A7FD-4AFF-BEBE-F1E684876D09}"/>
    <cellStyle name="Обычный" xfId="0" builtinId="0"/>
    <cellStyle name="Обычный_нормы 2" xfId="1" xr:uid="{89639969-EE71-45BA-8D95-6ECC6D4A6BA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C6DAE-34BF-4853-B28F-341B8CBF3627}">
  <sheetPr>
    <tabColor rgb="FF92D050"/>
    <pageSetUpPr fitToPage="1"/>
  </sheetPr>
  <dimension ref="A1:S30"/>
  <sheetViews>
    <sheetView tabSelected="1" zoomScaleNormal="100" workbookViewId="0">
      <selection activeCell="K13" sqref="K13"/>
    </sheetView>
  </sheetViews>
  <sheetFormatPr defaultRowHeight="15" x14ac:dyDescent="0.25"/>
  <cols>
    <col min="1" max="1" width="9.140625" style="3"/>
    <col min="2" max="2" width="11.7109375" style="3" customWidth="1"/>
    <col min="3" max="3" width="17.42578125" style="3" customWidth="1"/>
    <col min="4" max="4" width="29.42578125" style="3" customWidth="1"/>
    <col min="5" max="5" width="26.85546875" style="3" customWidth="1"/>
    <col min="6" max="6" width="12.5703125" style="3" customWidth="1"/>
    <col min="7" max="7" width="11.140625" style="3" customWidth="1"/>
    <col min="8" max="10" width="13.42578125" style="3" customWidth="1"/>
    <col min="11" max="12" width="13.5703125" style="3" customWidth="1"/>
    <col min="13" max="13" width="20.28515625" style="3" customWidth="1"/>
    <col min="14" max="17" width="18" style="1" customWidth="1"/>
    <col min="18" max="18" width="13.7109375" style="1" customWidth="1"/>
    <col min="19" max="19" width="35.85546875" style="1" customWidth="1"/>
    <col min="20" max="16384" width="9.140625" style="1"/>
  </cols>
  <sheetData>
    <row r="1" spans="1:19" s="54" customFormat="1" ht="15.75" x14ac:dyDescent="0.2">
      <c r="A1" s="49" t="s">
        <v>100</v>
      </c>
      <c r="B1" s="50"/>
      <c r="C1" s="50"/>
      <c r="D1" s="50"/>
      <c r="E1" s="51"/>
      <c r="F1" s="51"/>
      <c r="G1" s="52"/>
      <c r="H1" s="53"/>
    </row>
    <row r="2" spans="1:19" s="54" customFormat="1" ht="15.75" x14ac:dyDescent="0.2">
      <c r="A2" s="49"/>
      <c r="B2" s="50"/>
      <c r="C2" s="50"/>
      <c r="D2" s="50"/>
      <c r="E2" s="51"/>
      <c r="F2" s="51"/>
      <c r="G2" s="52"/>
      <c r="H2" s="53"/>
    </row>
    <row r="3" spans="1:19" s="54" customFormat="1" ht="15.75" x14ac:dyDescent="0.2">
      <c r="A3" s="55"/>
      <c r="B3" s="56"/>
      <c r="C3" s="56"/>
      <c r="D3" s="56"/>
      <c r="E3" s="51"/>
      <c r="F3" s="51"/>
      <c r="G3" s="52"/>
      <c r="H3" s="53"/>
    </row>
    <row r="4" spans="1:19" s="54" customFormat="1" ht="15.75" customHeight="1" x14ac:dyDescent="0.2">
      <c r="A4" s="149" t="s">
        <v>101</v>
      </c>
      <c r="B4" s="149"/>
      <c r="C4" s="149"/>
      <c r="D4" s="149"/>
      <c r="E4" s="149"/>
      <c r="F4" s="149"/>
      <c r="G4" s="149"/>
      <c r="H4" s="149"/>
    </row>
    <row r="5" spans="1:19" s="54" customFormat="1" x14ac:dyDescent="0.2">
      <c r="A5" s="150" t="s">
        <v>207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9" s="57" customFormat="1" ht="39" customHeight="1" x14ac:dyDescent="0.25">
      <c r="A6" s="151" t="s">
        <v>102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9" s="57" customFormat="1" ht="19.5" thickBot="1" x14ac:dyDescent="0.3">
      <c r="A7" s="16" t="s">
        <v>197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9" s="48" customFormat="1" ht="59.25" customHeight="1" x14ac:dyDescent="0.25">
      <c r="A8" s="152" t="s">
        <v>91</v>
      </c>
      <c r="B8" s="152" t="s">
        <v>14</v>
      </c>
      <c r="C8" s="154" t="s">
        <v>0</v>
      </c>
      <c r="D8" s="154" t="s">
        <v>7</v>
      </c>
      <c r="E8" s="156" t="s">
        <v>1</v>
      </c>
      <c r="F8" s="158" t="s">
        <v>2</v>
      </c>
      <c r="G8" s="158"/>
      <c r="H8" s="158" t="s">
        <v>5</v>
      </c>
      <c r="I8" s="143" t="s">
        <v>211</v>
      </c>
      <c r="J8" s="144"/>
      <c r="K8" s="144"/>
      <c r="L8" s="145"/>
      <c r="M8" s="146" t="s">
        <v>92</v>
      </c>
      <c r="N8" s="146"/>
      <c r="O8" s="146"/>
      <c r="P8" s="146" t="s">
        <v>93</v>
      </c>
      <c r="Q8" s="146"/>
      <c r="R8" s="146"/>
      <c r="S8" s="147" t="s">
        <v>94</v>
      </c>
    </row>
    <row r="9" spans="1:19" s="48" customFormat="1" ht="25.5" x14ac:dyDescent="0.25">
      <c r="A9" s="153"/>
      <c r="B9" s="153"/>
      <c r="C9" s="155"/>
      <c r="D9" s="155"/>
      <c r="E9" s="157"/>
      <c r="F9" s="142" t="s">
        <v>9</v>
      </c>
      <c r="G9" s="142" t="s">
        <v>10</v>
      </c>
      <c r="H9" s="159"/>
      <c r="I9" s="141" t="s">
        <v>104</v>
      </c>
      <c r="J9" s="82" t="s">
        <v>95</v>
      </c>
      <c r="K9" s="82" t="s">
        <v>96</v>
      </c>
      <c r="L9" s="82" t="s">
        <v>103</v>
      </c>
      <c r="M9" s="139" t="s">
        <v>97</v>
      </c>
      <c r="N9" s="139" t="s">
        <v>98</v>
      </c>
      <c r="O9" s="139" t="s">
        <v>99</v>
      </c>
      <c r="P9" s="139" t="s">
        <v>97</v>
      </c>
      <c r="Q9" s="139" t="s">
        <v>98</v>
      </c>
      <c r="R9" s="139" t="s">
        <v>99</v>
      </c>
      <c r="S9" s="148"/>
    </row>
    <row r="10" spans="1:19" s="6" customFormat="1" ht="28.5" customHeight="1" x14ac:dyDescent="0.25">
      <c r="A10" s="77" t="s">
        <v>40</v>
      </c>
      <c r="B10" s="77"/>
      <c r="C10" s="77"/>
      <c r="D10" s="77"/>
      <c r="E10" s="58"/>
      <c r="F10" s="58"/>
      <c r="G10" s="58"/>
      <c r="H10" s="58"/>
      <c r="I10" s="58"/>
      <c r="J10" s="58"/>
      <c r="K10" s="58"/>
      <c r="L10" s="58"/>
      <c r="M10" s="4"/>
      <c r="N10" s="4"/>
      <c r="O10" s="4"/>
      <c r="P10" s="4"/>
      <c r="Q10" s="4"/>
      <c r="R10" s="4"/>
      <c r="S10" s="58"/>
    </row>
    <row r="11" spans="1:19" s="6" customFormat="1" ht="23.25" x14ac:dyDescent="0.25">
      <c r="A11" s="78" t="s">
        <v>39</v>
      </c>
      <c r="B11" s="78"/>
      <c r="C11" s="78"/>
      <c r="D11" s="7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19" s="2" customFormat="1" ht="105" x14ac:dyDescent="0.25">
      <c r="A12" s="9">
        <v>1</v>
      </c>
      <c r="B12" s="23">
        <v>11</v>
      </c>
      <c r="C12" s="23" t="s">
        <v>53</v>
      </c>
      <c r="D12" s="24" t="s">
        <v>41</v>
      </c>
      <c r="E12" s="23" t="s">
        <v>153</v>
      </c>
      <c r="F12" s="23">
        <v>2100</v>
      </c>
      <c r="G12" s="23">
        <v>1100</v>
      </c>
      <c r="H12" s="23" t="s">
        <v>11</v>
      </c>
      <c r="I12" s="23" t="s">
        <v>12</v>
      </c>
      <c r="J12" s="23"/>
      <c r="K12" s="23">
        <f>3</f>
        <v>3</v>
      </c>
      <c r="L12" s="18">
        <f>J12+K12</f>
        <v>3</v>
      </c>
      <c r="M12" s="61"/>
      <c r="N12" s="61"/>
      <c r="O12" s="61"/>
      <c r="P12" s="61"/>
      <c r="Q12" s="61"/>
      <c r="R12" s="61"/>
      <c r="S12" s="62" t="s">
        <v>42</v>
      </c>
    </row>
    <row r="13" spans="1:19" ht="60" customHeight="1" x14ac:dyDescent="0.25">
      <c r="A13" s="20">
        <v>2</v>
      </c>
      <c r="B13" s="21" t="s">
        <v>38</v>
      </c>
      <c r="C13" s="23" t="s">
        <v>53</v>
      </c>
      <c r="D13" s="24" t="s">
        <v>47</v>
      </c>
      <c r="E13" s="22" t="s">
        <v>48</v>
      </c>
      <c r="F13" s="21">
        <v>2100</v>
      </c>
      <c r="G13" s="21">
        <v>1100</v>
      </c>
      <c r="H13" s="5" t="s">
        <v>46</v>
      </c>
      <c r="I13" s="4" t="s">
        <v>12</v>
      </c>
      <c r="J13" s="4">
        <f>2</f>
        <v>2</v>
      </c>
      <c r="K13" s="5">
        <v>2</v>
      </c>
      <c r="L13" s="18">
        <f>J13+K13</f>
        <v>4</v>
      </c>
      <c r="M13" s="63"/>
      <c r="N13" s="63"/>
      <c r="O13" s="63"/>
      <c r="P13" s="63"/>
      <c r="Q13" s="63"/>
      <c r="R13" s="63"/>
      <c r="S13" s="62" t="s">
        <v>49</v>
      </c>
    </row>
    <row r="14" spans="1:19" s="80" customFormat="1" ht="28.5" customHeight="1" x14ac:dyDescent="0.25">
      <c r="A14" s="77" t="s">
        <v>17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9"/>
      <c r="N14" s="79"/>
      <c r="O14" s="79"/>
      <c r="P14" s="79"/>
      <c r="Q14" s="79"/>
      <c r="R14" s="79"/>
      <c r="S14" s="77"/>
    </row>
    <row r="15" spans="1:19" s="80" customFormat="1" ht="28.5" customHeight="1" x14ac:dyDescent="0.25">
      <c r="A15" s="78" t="s">
        <v>30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</row>
    <row r="16" spans="1:19" s="2" customFormat="1" ht="120" x14ac:dyDescent="0.25">
      <c r="A16" s="9">
        <v>1</v>
      </c>
      <c r="B16" s="23" t="s">
        <v>51</v>
      </c>
      <c r="C16" s="23" t="s">
        <v>8</v>
      </c>
      <c r="D16" s="24" t="s">
        <v>52</v>
      </c>
      <c r="E16" s="23" t="s">
        <v>174</v>
      </c>
      <c r="F16" s="23">
        <v>2100</v>
      </c>
      <c r="G16" s="23">
        <v>1100</v>
      </c>
      <c r="H16" s="23" t="s">
        <v>46</v>
      </c>
      <c r="I16" s="23" t="s">
        <v>12</v>
      </c>
      <c r="J16" s="23">
        <v>1</v>
      </c>
      <c r="K16" s="23">
        <f>1+2</f>
        <v>3</v>
      </c>
      <c r="L16" s="18">
        <f>J16+K16</f>
        <v>4</v>
      </c>
      <c r="M16" s="61"/>
      <c r="N16" s="61"/>
      <c r="O16" s="61"/>
      <c r="P16" s="61"/>
      <c r="Q16" s="61"/>
      <c r="R16" s="61"/>
      <c r="S16" s="62" t="s">
        <v>87</v>
      </c>
    </row>
    <row r="17" spans="1:19" s="80" customFormat="1" ht="28.5" customHeight="1" x14ac:dyDescent="0.25">
      <c r="A17" s="77" t="s">
        <v>17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9"/>
      <c r="N17" s="79"/>
      <c r="O17" s="79"/>
      <c r="P17" s="79"/>
      <c r="Q17" s="79"/>
      <c r="R17" s="79"/>
      <c r="S17" s="77"/>
    </row>
    <row r="18" spans="1:19" s="81" customFormat="1" ht="28.5" customHeight="1" x14ac:dyDescent="0.25">
      <c r="A18" s="78" t="s">
        <v>31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</row>
    <row r="19" spans="1:19" s="47" customFormat="1" ht="80.25" customHeight="1" x14ac:dyDescent="0.25">
      <c r="A19" s="9">
        <v>1</v>
      </c>
      <c r="B19" s="23" t="s">
        <v>176</v>
      </c>
      <c r="C19" s="23" t="s">
        <v>8</v>
      </c>
      <c r="D19" s="24" t="s">
        <v>76</v>
      </c>
      <c r="E19" s="23" t="s">
        <v>177</v>
      </c>
      <c r="F19" s="23">
        <v>2300</v>
      </c>
      <c r="G19" s="23">
        <v>1900</v>
      </c>
      <c r="H19" s="23" t="s">
        <v>46</v>
      </c>
      <c r="I19" s="23" t="s">
        <v>77</v>
      </c>
      <c r="J19" s="23">
        <f>1+1*4+1*12</f>
        <v>17</v>
      </c>
      <c r="K19" s="23">
        <f>1+1*4+1*12</f>
        <v>17</v>
      </c>
      <c r="L19" s="18">
        <f>J19+K19</f>
        <v>34</v>
      </c>
      <c r="M19" s="64"/>
      <c r="N19" s="64"/>
      <c r="O19" s="64"/>
      <c r="P19" s="64"/>
      <c r="Q19" s="64"/>
      <c r="R19" s="64"/>
      <c r="S19" s="65" t="s">
        <v>89</v>
      </c>
    </row>
    <row r="20" spans="1:19" s="47" customFormat="1" ht="80.25" customHeight="1" x14ac:dyDescent="0.25">
      <c r="A20" s="4">
        <v>2</v>
      </c>
      <c r="B20" s="4">
        <v>18</v>
      </c>
      <c r="C20" s="23" t="s">
        <v>8</v>
      </c>
      <c r="D20" s="60" t="s">
        <v>178</v>
      </c>
      <c r="E20" s="4" t="s">
        <v>167</v>
      </c>
      <c r="F20" s="4">
        <v>2100</v>
      </c>
      <c r="G20" s="4">
        <v>900</v>
      </c>
      <c r="H20" s="4" t="s">
        <v>13</v>
      </c>
      <c r="I20" s="4" t="s">
        <v>179</v>
      </c>
      <c r="J20" s="4">
        <v>1</v>
      </c>
      <c r="K20" s="4">
        <v>1</v>
      </c>
      <c r="L20" s="18">
        <f>J20+K20</f>
        <v>2</v>
      </c>
      <c r="M20" s="64"/>
      <c r="N20" s="64"/>
      <c r="O20" s="64"/>
      <c r="P20" s="64"/>
      <c r="Q20" s="64"/>
      <c r="R20" s="64"/>
      <c r="S20" s="65"/>
    </row>
    <row r="21" spans="1:19" s="2" customFormat="1" ht="135" x14ac:dyDescent="0.25">
      <c r="A21" s="4">
        <v>3</v>
      </c>
      <c r="B21" s="4" t="s">
        <v>198</v>
      </c>
      <c r="C21" s="23" t="s">
        <v>8</v>
      </c>
      <c r="D21" s="60" t="s">
        <v>200</v>
      </c>
      <c r="E21" s="4" t="s">
        <v>201</v>
      </c>
      <c r="F21" s="4">
        <v>2100</v>
      </c>
      <c r="G21" s="4">
        <v>900</v>
      </c>
      <c r="H21" s="4" t="s">
        <v>46</v>
      </c>
      <c r="I21" s="4" t="s">
        <v>199</v>
      </c>
      <c r="J21" s="4">
        <v>16</v>
      </c>
      <c r="K21" s="4">
        <v>16</v>
      </c>
      <c r="L21" s="18">
        <f>J21+K21</f>
        <v>32</v>
      </c>
      <c r="M21" s="61"/>
      <c r="N21" s="61"/>
      <c r="O21" s="61"/>
      <c r="P21" s="61"/>
      <c r="Q21" s="61"/>
      <c r="R21" s="61"/>
      <c r="S21" s="62" t="s">
        <v>78</v>
      </c>
    </row>
    <row r="22" spans="1:19" s="81" customFormat="1" ht="28.5" customHeight="1" x14ac:dyDescent="0.25">
      <c r="A22" s="78" t="s">
        <v>32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</row>
    <row r="23" spans="1:19" s="7" customFormat="1" ht="60" x14ac:dyDescent="0.25">
      <c r="A23" s="10">
        <v>1</v>
      </c>
      <c r="B23" s="41">
        <v>7</v>
      </c>
      <c r="C23" s="41" t="s">
        <v>18</v>
      </c>
      <c r="D23" s="42" t="s">
        <v>79</v>
      </c>
      <c r="E23" s="41" t="s">
        <v>126</v>
      </c>
      <c r="F23" s="41">
        <v>2100</v>
      </c>
      <c r="G23" s="41">
        <v>1100</v>
      </c>
      <c r="H23" s="41" t="s">
        <v>11</v>
      </c>
      <c r="I23" s="41" t="s">
        <v>82</v>
      </c>
      <c r="J23" s="41">
        <f>2*4+2*12+1</f>
        <v>33</v>
      </c>
      <c r="K23" s="41">
        <v>1</v>
      </c>
      <c r="L23" s="19">
        <f>J23+K23</f>
        <v>34</v>
      </c>
      <c r="M23" s="67"/>
      <c r="N23" s="67"/>
      <c r="O23" s="67"/>
      <c r="P23" s="67"/>
      <c r="Q23" s="67"/>
      <c r="R23" s="67"/>
      <c r="S23" s="66" t="s">
        <v>80</v>
      </c>
    </row>
    <row r="24" spans="1:19" s="7" customFormat="1" ht="60" x14ac:dyDescent="0.25">
      <c r="A24" s="10">
        <v>2</v>
      </c>
      <c r="B24" s="41">
        <v>8</v>
      </c>
      <c r="C24" s="41" t="s">
        <v>18</v>
      </c>
      <c r="D24" s="42" t="s">
        <v>79</v>
      </c>
      <c r="E24" s="41" t="s">
        <v>125</v>
      </c>
      <c r="F24" s="41">
        <v>2100</v>
      </c>
      <c r="G24" s="41">
        <v>1100</v>
      </c>
      <c r="H24" s="41" t="s">
        <v>13</v>
      </c>
      <c r="I24" s="41" t="s">
        <v>82</v>
      </c>
      <c r="J24" s="41">
        <v>1</v>
      </c>
      <c r="K24" s="41">
        <f>2*4+2*12+1</f>
        <v>33</v>
      </c>
      <c r="L24" s="19">
        <f>J24+K24</f>
        <v>34</v>
      </c>
      <c r="M24" s="67"/>
      <c r="N24" s="67"/>
      <c r="O24" s="67"/>
      <c r="P24" s="67"/>
      <c r="Q24" s="67"/>
      <c r="R24" s="67"/>
      <c r="S24" s="66" t="s">
        <v>80</v>
      </c>
    </row>
    <row r="25" spans="1:19" s="34" customFormat="1" ht="90" x14ac:dyDescent="0.25">
      <c r="A25" s="133">
        <v>3</v>
      </c>
      <c r="B25" s="68" t="s">
        <v>183</v>
      </c>
      <c r="C25" s="68" t="s">
        <v>18</v>
      </c>
      <c r="D25" s="69" t="s">
        <v>55</v>
      </c>
      <c r="E25" s="96" t="s">
        <v>184</v>
      </c>
      <c r="F25" s="68">
        <v>2100</v>
      </c>
      <c r="G25" s="68">
        <v>900</v>
      </c>
      <c r="H25" s="68" t="s">
        <v>46</v>
      </c>
      <c r="I25" s="68" t="s">
        <v>15</v>
      </c>
      <c r="J25" s="68">
        <v>3</v>
      </c>
      <c r="K25" s="68">
        <v>3</v>
      </c>
      <c r="L25" s="134">
        <f>J25+K25</f>
        <v>6</v>
      </c>
      <c r="M25" s="70"/>
      <c r="N25" s="70"/>
      <c r="O25" s="70"/>
      <c r="P25" s="70"/>
      <c r="Q25" s="70"/>
      <c r="R25" s="70"/>
      <c r="S25" s="71" t="s">
        <v>56</v>
      </c>
    </row>
    <row r="26" spans="1:19" s="2" customFormat="1" ht="105" x14ac:dyDescent="0.25">
      <c r="A26" s="9">
        <v>4</v>
      </c>
      <c r="B26" s="23" t="s">
        <v>37</v>
      </c>
      <c r="C26" s="23" t="s">
        <v>53</v>
      </c>
      <c r="D26" s="24" t="s">
        <v>41</v>
      </c>
      <c r="E26" s="23" t="s">
        <v>154</v>
      </c>
      <c r="F26" s="23">
        <v>2100</v>
      </c>
      <c r="G26" s="23">
        <v>1100</v>
      </c>
      <c r="H26" s="23" t="s">
        <v>13</v>
      </c>
      <c r="I26" s="23" t="s">
        <v>16</v>
      </c>
      <c r="J26" s="23">
        <v>1</v>
      </c>
      <c r="K26" s="23">
        <v>1</v>
      </c>
      <c r="L26" s="18">
        <f>J26+K26</f>
        <v>2</v>
      </c>
      <c r="M26" s="61"/>
      <c r="N26" s="61"/>
      <c r="O26" s="61"/>
      <c r="P26" s="61"/>
      <c r="Q26" s="61"/>
      <c r="R26" s="61"/>
      <c r="S26" s="62" t="s">
        <v>42</v>
      </c>
    </row>
    <row r="27" spans="1:19" s="34" customFormat="1" ht="75" x14ac:dyDescent="0.25">
      <c r="A27" s="28">
        <v>5</v>
      </c>
      <c r="B27" s="29" t="s">
        <v>185</v>
      </c>
      <c r="C27" s="29" t="s">
        <v>18</v>
      </c>
      <c r="D27" s="36" t="s">
        <v>57</v>
      </c>
      <c r="E27" s="29" t="s">
        <v>186</v>
      </c>
      <c r="F27" s="29">
        <v>2100</v>
      </c>
      <c r="G27" s="29">
        <v>1500</v>
      </c>
      <c r="H27" s="31" t="s">
        <v>46</v>
      </c>
      <c r="I27" s="29" t="s">
        <v>15</v>
      </c>
      <c r="J27" s="29">
        <v>1</v>
      </c>
      <c r="K27" s="29">
        <v>1</v>
      </c>
      <c r="L27" s="32">
        <f t="shared" ref="L27:L28" si="0">J27+K27</f>
        <v>2</v>
      </c>
      <c r="M27" s="70"/>
      <c r="N27" s="70"/>
      <c r="O27" s="70"/>
      <c r="P27" s="70"/>
      <c r="Q27" s="70"/>
      <c r="R27" s="70"/>
      <c r="S27" s="71" t="s">
        <v>58</v>
      </c>
    </row>
    <row r="28" spans="1:19" s="34" customFormat="1" ht="105" x14ac:dyDescent="0.25">
      <c r="A28" s="28">
        <v>6</v>
      </c>
      <c r="B28" s="29" t="s">
        <v>38</v>
      </c>
      <c r="C28" s="29" t="s">
        <v>18</v>
      </c>
      <c r="D28" s="30" t="s">
        <v>54</v>
      </c>
      <c r="E28" s="35" t="s">
        <v>187</v>
      </c>
      <c r="F28" s="31">
        <v>2100</v>
      </c>
      <c r="G28" s="31">
        <v>1100</v>
      </c>
      <c r="H28" s="31" t="s">
        <v>46</v>
      </c>
      <c r="I28" s="29" t="s">
        <v>15</v>
      </c>
      <c r="J28" s="29">
        <v>1</v>
      </c>
      <c r="K28" s="29">
        <v>1</v>
      </c>
      <c r="L28" s="19">
        <f t="shared" si="0"/>
        <v>2</v>
      </c>
      <c r="M28" s="70"/>
      <c r="N28" s="70"/>
      <c r="O28" s="70"/>
      <c r="P28" s="70"/>
      <c r="Q28" s="70"/>
      <c r="R28" s="70"/>
      <c r="S28" s="62" t="s">
        <v>49</v>
      </c>
    </row>
    <row r="29" spans="1:19" ht="15.75" x14ac:dyDescent="0.25">
      <c r="A29" s="73"/>
      <c r="B29" s="74"/>
      <c r="C29" s="84" t="s">
        <v>105</v>
      </c>
      <c r="D29" s="74"/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</row>
    <row r="30" spans="1:19" ht="15.75" x14ac:dyDescent="0.25">
      <c r="A30" s="73"/>
      <c r="B30" s="74"/>
      <c r="C30" s="76" t="s">
        <v>106</v>
      </c>
      <c r="D30" s="74"/>
      <c r="E30" s="74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</row>
  </sheetData>
  <mergeCells count="14">
    <mergeCell ref="I8:L8"/>
    <mergeCell ref="M8:O8"/>
    <mergeCell ref="P8:R8"/>
    <mergeCell ref="S8:S9"/>
    <mergeCell ref="A4:H4"/>
    <mergeCell ref="A5:K5"/>
    <mergeCell ref="A6:K6"/>
    <mergeCell ref="A8:A9"/>
    <mergeCell ref="B8:B9"/>
    <mergeCell ref="C8:C9"/>
    <mergeCell ref="D8:D9"/>
    <mergeCell ref="E8:E9"/>
    <mergeCell ref="F8:G8"/>
    <mergeCell ref="H8:H9"/>
  </mergeCells>
  <pageMargins left="0.70866141732283472" right="0.70866141732283472" top="0.35433070866141736" bottom="0.35433070866141736" header="0.31496062992125984" footer="0.31496062992125984"/>
  <pageSetup paperSize="8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6572E-9CAA-4D21-BCBE-C4AC671FAFEF}">
  <sheetPr>
    <tabColor rgb="FF92D050"/>
    <pageSetUpPr fitToPage="1"/>
  </sheetPr>
  <dimension ref="A1:S14"/>
  <sheetViews>
    <sheetView zoomScaleNormal="100" workbookViewId="0">
      <selection activeCell="H22" sqref="H22"/>
    </sheetView>
  </sheetViews>
  <sheetFormatPr defaultRowHeight="15" x14ac:dyDescent="0.25"/>
  <cols>
    <col min="1" max="1" width="9.140625" style="3"/>
    <col min="2" max="2" width="11.7109375" style="3" customWidth="1"/>
    <col min="3" max="3" width="17.42578125" style="3" customWidth="1"/>
    <col min="4" max="4" width="29.42578125" style="3" customWidth="1"/>
    <col min="5" max="5" width="26.85546875" style="3" customWidth="1"/>
    <col min="6" max="6" width="12.5703125" style="3" customWidth="1"/>
    <col min="7" max="7" width="11.140625" style="3" customWidth="1"/>
    <col min="8" max="10" width="13.42578125" style="3" customWidth="1"/>
    <col min="11" max="12" width="13.5703125" style="3" customWidth="1"/>
    <col min="13" max="13" width="20.28515625" style="3" customWidth="1"/>
    <col min="14" max="17" width="18" style="1" customWidth="1"/>
    <col min="18" max="18" width="13.7109375" style="1" customWidth="1"/>
    <col min="19" max="19" width="35.85546875" style="1" customWidth="1"/>
    <col min="20" max="16384" width="9.140625" style="1"/>
  </cols>
  <sheetData>
    <row r="1" spans="1:19" s="54" customFormat="1" ht="15.75" x14ac:dyDescent="0.2">
      <c r="A1" s="49" t="s">
        <v>100</v>
      </c>
      <c r="B1" s="50"/>
      <c r="C1" s="50"/>
      <c r="D1" s="50"/>
      <c r="E1" s="51"/>
      <c r="F1" s="51"/>
      <c r="G1" s="52"/>
      <c r="H1" s="53"/>
    </row>
    <row r="2" spans="1:19" s="54" customFormat="1" ht="15.75" x14ac:dyDescent="0.2">
      <c r="A2" s="49"/>
      <c r="B2" s="50"/>
      <c r="C2" s="50"/>
      <c r="D2" s="50"/>
      <c r="E2" s="51"/>
      <c r="F2" s="51"/>
      <c r="G2" s="52"/>
      <c r="H2" s="53"/>
    </row>
    <row r="3" spans="1:19" s="54" customFormat="1" ht="15.75" x14ac:dyDescent="0.2">
      <c r="A3" s="55"/>
      <c r="B3" s="56"/>
      <c r="C3" s="56"/>
      <c r="D3" s="56"/>
      <c r="E3" s="51"/>
      <c r="F3" s="51"/>
      <c r="G3" s="52"/>
      <c r="H3" s="53"/>
    </row>
    <row r="4" spans="1:19" s="54" customFormat="1" ht="15.75" customHeight="1" x14ac:dyDescent="0.2">
      <c r="A4" s="149" t="s">
        <v>101</v>
      </c>
      <c r="B4" s="149"/>
      <c r="C4" s="149"/>
      <c r="D4" s="149"/>
      <c r="E4" s="149"/>
      <c r="F4" s="149"/>
      <c r="G4" s="149"/>
      <c r="H4" s="149"/>
    </row>
    <row r="5" spans="1:19" s="54" customFormat="1" x14ac:dyDescent="0.2">
      <c r="A5" s="150" t="s">
        <v>210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9" s="57" customFormat="1" ht="39" customHeight="1" x14ac:dyDescent="0.25">
      <c r="A6" s="151" t="s">
        <v>102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9" s="57" customFormat="1" ht="19.5" thickBot="1" x14ac:dyDescent="0.3">
      <c r="A7" s="16" t="s">
        <v>197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9" s="48" customFormat="1" ht="59.25" customHeight="1" x14ac:dyDescent="0.25">
      <c r="A8" s="152" t="s">
        <v>91</v>
      </c>
      <c r="B8" s="152" t="s">
        <v>14</v>
      </c>
      <c r="C8" s="154" t="s">
        <v>0</v>
      </c>
      <c r="D8" s="154" t="s">
        <v>7</v>
      </c>
      <c r="E8" s="156" t="s">
        <v>1</v>
      </c>
      <c r="F8" s="158" t="s">
        <v>2</v>
      </c>
      <c r="G8" s="158"/>
      <c r="H8" s="158" t="s">
        <v>5</v>
      </c>
      <c r="I8" s="143" t="s">
        <v>211</v>
      </c>
      <c r="J8" s="144"/>
      <c r="K8" s="144"/>
      <c r="L8" s="145"/>
      <c r="M8" s="146" t="s">
        <v>92</v>
      </c>
      <c r="N8" s="146"/>
      <c r="O8" s="146"/>
      <c r="P8" s="146" t="s">
        <v>93</v>
      </c>
      <c r="Q8" s="146"/>
      <c r="R8" s="146"/>
      <c r="S8" s="147" t="s">
        <v>94</v>
      </c>
    </row>
    <row r="9" spans="1:19" s="48" customFormat="1" ht="25.5" x14ac:dyDescent="0.25">
      <c r="A9" s="153"/>
      <c r="B9" s="153"/>
      <c r="C9" s="155"/>
      <c r="D9" s="155"/>
      <c r="E9" s="157"/>
      <c r="F9" s="142" t="s">
        <v>9</v>
      </c>
      <c r="G9" s="142" t="s">
        <v>10</v>
      </c>
      <c r="H9" s="159"/>
      <c r="I9" s="141" t="s">
        <v>104</v>
      </c>
      <c r="J9" s="82" t="s">
        <v>95</v>
      </c>
      <c r="K9" s="82" t="s">
        <v>96</v>
      </c>
      <c r="L9" s="82" t="s">
        <v>103</v>
      </c>
      <c r="M9" s="139" t="s">
        <v>97</v>
      </c>
      <c r="N9" s="139" t="s">
        <v>98</v>
      </c>
      <c r="O9" s="139" t="s">
        <v>99</v>
      </c>
      <c r="P9" s="139" t="s">
        <v>97</v>
      </c>
      <c r="Q9" s="139" t="s">
        <v>98</v>
      </c>
      <c r="R9" s="139" t="s">
        <v>99</v>
      </c>
      <c r="S9" s="148"/>
    </row>
    <row r="10" spans="1:19" s="81" customFormat="1" ht="28.5" customHeight="1" x14ac:dyDescent="0.25">
      <c r="A10" s="78" t="s">
        <v>188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spans="1:19" s="34" customFormat="1" ht="47.25" x14ac:dyDescent="0.25">
      <c r="A11" s="68">
        <v>1</v>
      </c>
      <c r="B11" s="68" t="s">
        <v>70</v>
      </c>
      <c r="C11" s="68" t="s">
        <v>209</v>
      </c>
      <c r="D11" s="69" t="s">
        <v>208</v>
      </c>
      <c r="E11" s="68" t="s">
        <v>74</v>
      </c>
      <c r="F11" s="68">
        <v>2590</v>
      </c>
      <c r="G11" s="68">
        <v>1900</v>
      </c>
      <c r="H11" s="68" t="s">
        <v>46</v>
      </c>
      <c r="I11" s="68" t="s">
        <v>15</v>
      </c>
      <c r="J11" s="68">
        <v>2</v>
      </c>
      <c r="K11" s="68">
        <v>2</v>
      </c>
      <c r="L11" s="68">
        <f>J11+K11</f>
        <v>4</v>
      </c>
      <c r="M11" s="70"/>
      <c r="N11" s="70"/>
      <c r="O11" s="70"/>
      <c r="P11" s="70"/>
      <c r="Q11" s="70"/>
      <c r="R11" s="70"/>
      <c r="S11" s="72" t="s">
        <v>73</v>
      </c>
    </row>
    <row r="12" spans="1:19" s="34" customFormat="1" ht="31.5" x14ac:dyDescent="0.25">
      <c r="A12" s="68">
        <v>2</v>
      </c>
      <c r="B12" s="68" t="s">
        <v>71</v>
      </c>
      <c r="C12" s="68" t="s">
        <v>209</v>
      </c>
      <c r="D12" s="69" t="s">
        <v>208</v>
      </c>
      <c r="E12" s="68" t="s">
        <v>75</v>
      </c>
      <c r="F12" s="68">
        <v>2300</v>
      </c>
      <c r="G12" s="68">
        <v>1900</v>
      </c>
      <c r="H12" s="68" t="s">
        <v>46</v>
      </c>
      <c r="I12" s="68" t="s">
        <v>15</v>
      </c>
      <c r="J12" s="68">
        <v>3</v>
      </c>
      <c r="K12" s="68">
        <v>3</v>
      </c>
      <c r="L12" s="68">
        <f t="shared" ref="L12" si="0">J12+K12</f>
        <v>6</v>
      </c>
      <c r="M12" s="70"/>
      <c r="N12" s="70"/>
      <c r="O12" s="70"/>
      <c r="P12" s="70"/>
      <c r="Q12" s="70"/>
      <c r="R12" s="70"/>
      <c r="S12" s="72" t="s">
        <v>72</v>
      </c>
    </row>
    <row r="13" spans="1:19" ht="15.75" x14ac:dyDescent="0.25">
      <c r="A13" s="73"/>
      <c r="B13" s="74"/>
      <c r="C13" s="84" t="s">
        <v>105</v>
      </c>
      <c r="D13" s="74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</row>
    <row r="14" spans="1:19" ht="15.75" x14ac:dyDescent="0.25">
      <c r="A14" s="73"/>
      <c r="B14" s="74"/>
      <c r="C14" s="76" t="s">
        <v>106</v>
      </c>
      <c r="D14" s="74"/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</row>
  </sheetData>
  <mergeCells count="14">
    <mergeCell ref="I8:L8"/>
    <mergeCell ref="M8:O8"/>
    <mergeCell ref="P8:R8"/>
    <mergeCell ref="S8:S9"/>
    <mergeCell ref="A4:H4"/>
    <mergeCell ref="A5:K5"/>
    <mergeCell ref="A6:K6"/>
    <mergeCell ref="A8:A9"/>
    <mergeCell ref="B8:B9"/>
    <mergeCell ref="C8:C9"/>
    <mergeCell ref="D8:D9"/>
    <mergeCell ref="E8:E9"/>
    <mergeCell ref="F8:G8"/>
    <mergeCell ref="H8:H9"/>
  </mergeCells>
  <pageMargins left="0.70866141732283472" right="0.70866141732283472" top="0.35433070866141736" bottom="0.35433070866141736" header="0.31496062992125984" footer="0.31496062992125984"/>
  <pageSetup paperSize="8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F9E4D-FF7A-4C0A-838C-F85320656990}">
  <sheetPr>
    <tabColor rgb="FF92D050"/>
    <pageSetUpPr fitToPage="1"/>
  </sheetPr>
  <dimension ref="A1:AA65"/>
  <sheetViews>
    <sheetView zoomScaleNormal="100" workbookViewId="0">
      <selection activeCell="M9" sqref="M9"/>
    </sheetView>
  </sheetViews>
  <sheetFormatPr defaultRowHeight="15" outlineLevelRow="1" x14ac:dyDescent="0.25"/>
  <cols>
    <col min="1" max="1" width="9.140625" style="3"/>
    <col min="2" max="2" width="11.7109375" style="3" customWidth="1"/>
    <col min="3" max="3" width="17.42578125" style="3" customWidth="1"/>
    <col min="4" max="4" width="29.42578125" style="3" customWidth="1"/>
    <col min="5" max="5" width="26.85546875" style="3" customWidth="1"/>
    <col min="6" max="6" width="12.5703125" style="3" customWidth="1"/>
    <col min="7" max="7" width="11.140625" style="3" customWidth="1"/>
    <col min="8" max="10" width="13.42578125" style="3" customWidth="1"/>
    <col min="11" max="12" width="13.5703125" style="3" customWidth="1"/>
    <col min="13" max="13" width="57" style="3" customWidth="1"/>
    <col min="14" max="16384" width="9.140625" style="1"/>
  </cols>
  <sheetData>
    <row r="1" spans="1:23" s="115" customFormat="1" ht="15.75" x14ac:dyDescent="0.25">
      <c r="A1" s="114" t="s">
        <v>19</v>
      </c>
      <c r="B1" s="191"/>
      <c r="C1" s="192"/>
      <c r="D1" s="192"/>
      <c r="E1" s="193"/>
      <c r="F1" s="193"/>
      <c r="G1" s="11"/>
      <c r="H1" s="116"/>
      <c r="I1" s="192"/>
      <c r="J1" s="192"/>
      <c r="K1" s="194"/>
      <c r="L1" s="194"/>
      <c r="M1" s="11" t="s">
        <v>20</v>
      </c>
      <c r="N1" s="194"/>
      <c r="O1" s="11"/>
      <c r="P1" s="11"/>
    </row>
    <row r="2" spans="1:23" s="115" customFormat="1" ht="15.75" x14ac:dyDescent="0.25">
      <c r="A2" s="117" t="s">
        <v>21</v>
      </c>
      <c r="B2" s="191"/>
      <c r="C2" s="192"/>
      <c r="D2" s="192"/>
      <c r="E2" s="193"/>
      <c r="F2" s="193"/>
      <c r="G2" s="195"/>
      <c r="H2" s="196"/>
      <c r="I2" s="192"/>
      <c r="J2" s="192"/>
      <c r="K2" s="194"/>
      <c r="L2" s="194"/>
      <c r="M2" s="195" t="s">
        <v>22</v>
      </c>
      <c r="N2" s="194"/>
      <c r="O2" s="195"/>
      <c r="P2" s="12"/>
    </row>
    <row r="3" spans="1:23" s="115" customFormat="1" ht="15.75" x14ac:dyDescent="0.25">
      <c r="A3" s="114" t="s">
        <v>23</v>
      </c>
      <c r="B3" s="191"/>
      <c r="C3" s="192"/>
      <c r="D3" s="192"/>
      <c r="E3" s="193"/>
      <c r="F3" s="193"/>
      <c r="G3" s="197"/>
      <c r="H3" s="198"/>
      <c r="I3" s="192"/>
      <c r="J3" s="192"/>
      <c r="K3" s="194"/>
      <c r="L3" s="194"/>
      <c r="M3" s="197"/>
      <c r="N3" s="194"/>
      <c r="O3" s="197"/>
      <c r="P3" s="13"/>
    </row>
    <row r="4" spans="1:23" s="115" customFormat="1" ht="24.75" customHeight="1" x14ac:dyDescent="0.25">
      <c r="A4" s="117" t="s">
        <v>24</v>
      </c>
      <c r="B4" s="191"/>
      <c r="C4" s="192"/>
      <c r="D4" s="192"/>
      <c r="E4" s="193"/>
      <c r="F4" s="193"/>
      <c r="G4" s="195"/>
      <c r="H4" s="196"/>
      <c r="I4" s="192"/>
      <c r="J4" s="192"/>
      <c r="K4" s="194"/>
      <c r="L4" s="194"/>
      <c r="M4" s="195" t="s">
        <v>90</v>
      </c>
      <c r="N4" s="194"/>
      <c r="O4" s="195"/>
      <c r="P4" s="12"/>
    </row>
    <row r="5" spans="1:23" s="120" customFormat="1" ht="22.5" customHeight="1" x14ac:dyDescent="0.25">
      <c r="A5" s="117" t="s">
        <v>25</v>
      </c>
      <c r="B5" s="199"/>
      <c r="C5" s="200"/>
      <c r="D5" s="200"/>
      <c r="E5" s="196"/>
      <c r="F5" s="196"/>
      <c r="G5" s="198"/>
      <c r="H5" s="198"/>
      <c r="I5" s="201"/>
      <c r="J5" s="201"/>
      <c r="K5" s="202"/>
      <c r="L5" s="202"/>
      <c r="M5" s="197"/>
      <c r="N5" s="202"/>
      <c r="O5" s="198"/>
      <c r="P5" s="119"/>
    </row>
    <row r="6" spans="1:23" s="120" customFormat="1" ht="21.75" customHeight="1" x14ac:dyDescent="0.25">
      <c r="A6" s="203" t="s">
        <v>35</v>
      </c>
      <c r="B6" s="199"/>
      <c r="C6" s="200"/>
      <c r="D6" s="200"/>
      <c r="E6" s="196"/>
      <c r="F6" s="196"/>
      <c r="G6" s="195"/>
      <c r="H6" s="196"/>
      <c r="I6" s="201"/>
      <c r="J6" s="201"/>
      <c r="K6" s="202"/>
      <c r="L6" s="202"/>
      <c r="M6" s="195" t="s">
        <v>26</v>
      </c>
      <c r="N6" s="202"/>
      <c r="O6" s="195"/>
      <c r="P6" s="12"/>
    </row>
    <row r="7" spans="1:23" s="14" customFormat="1" ht="18.75" outlineLevel="1" x14ac:dyDescent="0.3">
      <c r="A7" s="204"/>
      <c r="B7" s="205"/>
      <c r="C7" s="206"/>
      <c r="D7" s="206"/>
      <c r="E7" s="207"/>
      <c r="F7" s="207"/>
      <c r="G7" s="207"/>
      <c r="H7" s="208"/>
      <c r="I7" s="207"/>
      <c r="J7" s="207"/>
      <c r="K7" s="209"/>
      <c r="L7" s="209"/>
      <c r="M7" s="210"/>
      <c r="N7" s="209"/>
      <c r="O7" s="211"/>
      <c r="P7" s="15"/>
      <c r="W7" s="12"/>
    </row>
    <row r="8" spans="1:23" s="100" customFormat="1" ht="15.75" outlineLevel="1" x14ac:dyDescent="0.25">
      <c r="A8" s="212"/>
      <c r="B8" s="199"/>
      <c r="C8" s="200"/>
      <c r="D8" s="200"/>
      <c r="E8" s="200"/>
      <c r="F8" s="200"/>
      <c r="G8" s="213"/>
      <c r="H8" s="196"/>
      <c r="I8" s="213"/>
      <c r="J8" s="213"/>
      <c r="K8" s="214"/>
      <c r="L8" s="214"/>
      <c r="M8" s="195" t="s">
        <v>34</v>
      </c>
      <c r="N8" s="214"/>
      <c r="O8" s="213"/>
      <c r="W8" s="118"/>
    </row>
    <row r="9" spans="1:23" s="122" customFormat="1" ht="15.75" x14ac:dyDescent="0.25">
      <c r="A9" s="215" t="s">
        <v>27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6"/>
      <c r="M9" s="217"/>
      <c r="N9" s="217"/>
      <c r="O9" s="218"/>
    </row>
    <row r="10" spans="1:23" s="122" customFormat="1" ht="15.75" x14ac:dyDescent="0.25">
      <c r="A10" s="219" t="s">
        <v>196</v>
      </c>
      <c r="B10" s="220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123"/>
      <c r="Q10" s="123"/>
      <c r="R10" s="123"/>
      <c r="S10" s="123"/>
      <c r="T10" s="121"/>
    </row>
    <row r="11" spans="1:23" s="122" customFormat="1" ht="15.75" x14ac:dyDescent="0.25">
      <c r="A11" s="222" t="s">
        <v>197</v>
      </c>
      <c r="B11" s="220"/>
      <c r="C11" s="221"/>
      <c r="D11" s="221"/>
      <c r="E11" s="221"/>
      <c r="F11" s="221"/>
      <c r="G11" s="221"/>
      <c r="H11" s="221"/>
      <c r="I11" s="221"/>
      <c r="J11" s="221"/>
      <c r="K11" s="217"/>
      <c r="L11" s="217"/>
      <c r="M11" s="217"/>
      <c r="N11" s="217"/>
      <c r="O11" s="218"/>
    </row>
    <row r="12" spans="1:23" ht="15.75" thickBot="1" x14ac:dyDescent="0.3"/>
    <row r="13" spans="1:23" s="6" customFormat="1" ht="40.5" customHeight="1" x14ac:dyDescent="0.25">
      <c r="A13" s="160" t="s">
        <v>4</v>
      </c>
      <c r="B13" s="162" t="s">
        <v>14</v>
      </c>
      <c r="C13" s="162" t="s">
        <v>0</v>
      </c>
      <c r="D13" s="162" t="s">
        <v>7</v>
      </c>
      <c r="E13" s="162" t="s">
        <v>1</v>
      </c>
      <c r="F13" s="162" t="s">
        <v>2</v>
      </c>
      <c r="G13" s="162"/>
      <c r="H13" s="162" t="s">
        <v>5</v>
      </c>
      <c r="I13" s="162" t="s">
        <v>6</v>
      </c>
      <c r="J13" s="162" t="s">
        <v>43</v>
      </c>
      <c r="K13" s="162" t="s">
        <v>44</v>
      </c>
      <c r="L13" s="162" t="s">
        <v>45</v>
      </c>
      <c r="M13" s="167" t="s">
        <v>3</v>
      </c>
    </row>
    <row r="14" spans="1:23" s="6" customFormat="1" ht="28.5" customHeight="1" thickBot="1" x14ac:dyDescent="0.3">
      <c r="A14" s="161"/>
      <c r="B14" s="163"/>
      <c r="C14" s="163"/>
      <c r="D14" s="163"/>
      <c r="E14" s="163"/>
      <c r="F14" s="88" t="s">
        <v>9</v>
      </c>
      <c r="G14" s="88" t="s">
        <v>10</v>
      </c>
      <c r="H14" s="163"/>
      <c r="I14" s="163"/>
      <c r="J14" s="163"/>
      <c r="K14" s="163"/>
      <c r="L14" s="163"/>
      <c r="M14" s="168"/>
    </row>
    <row r="15" spans="1:23" s="81" customFormat="1" ht="16.5" thickBot="1" x14ac:dyDescent="0.3">
      <c r="A15" s="169" t="s">
        <v>40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1"/>
      <c r="M15" s="172"/>
    </row>
    <row r="16" spans="1:23" s="81" customFormat="1" ht="28.5" customHeight="1" thickBot="1" x14ac:dyDescent="0.3">
      <c r="A16" s="173" t="s">
        <v>39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5"/>
    </row>
    <row r="17" spans="1:13" s="2" customFormat="1" ht="75" x14ac:dyDescent="0.25">
      <c r="A17" s="9">
        <v>1</v>
      </c>
      <c r="B17" s="23">
        <v>11</v>
      </c>
      <c r="C17" s="23" t="s">
        <v>53</v>
      </c>
      <c r="D17" s="24" t="s">
        <v>41</v>
      </c>
      <c r="E17" s="23" t="s">
        <v>153</v>
      </c>
      <c r="F17" s="23">
        <v>2100</v>
      </c>
      <c r="G17" s="23">
        <v>1100</v>
      </c>
      <c r="H17" s="23" t="s">
        <v>11</v>
      </c>
      <c r="I17" s="23" t="s">
        <v>12</v>
      </c>
      <c r="J17" s="23"/>
      <c r="K17" s="23">
        <f>3</f>
        <v>3</v>
      </c>
      <c r="L17" s="18">
        <f>J17+K17</f>
        <v>3</v>
      </c>
      <c r="M17" s="25" t="s">
        <v>42</v>
      </c>
    </row>
    <row r="18" spans="1:13" ht="60" customHeight="1" x14ac:dyDescent="0.25">
      <c r="A18" s="20">
        <v>2</v>
      </c>
      <c r="B18" s="21" t="s">
        <v>38</v>
      </c>
      <c r="C18" s="23" t="s">
        <v>53</v>
      </c>
      <c r="D18" s="24" t="s">
        <v>47</v>
      </c>
      <c r="E18" s="22" t="s">
        <v>48</v>
      </c>
      <c r="F18" s="21">
        <v>2100</v>
      </c>
      <c r="G18" s="21">
        <v>1100</v>
      </c>
      <c r="H18" s="5" t="s">
        <v>46</v>
      </c>
      <c r="I18" s="4" t="s">
        <v>12</v>
      </c>
      <c r="J18" s="4">
        <f>2</f>
        <v>2</v>
      </c>
      <c r="K18" s="5">
        <v>2</v>
      </c>
      <c r="L18" s="18">
        <f>J18+K18</f>
        <v>4</v>
      </c>
      <c r="M18" s="25" t="s">
        <v>49</v>
      </c>
    </row>
    <row r="19" spans="1:13" ht="16.5" thickBot="1" x14ac:dyDescent="0.3">
      <c r="A19" s="164" t="s">
        <v>50</v>
      </c>
      <c r="B19" s="165"/>
      <c r="C19" s="165"/>
      <c r="D19" s="165"/>
      <c r="E19" s="165"/>
      <c r="F19" s="165"/>
      <c r="G19" s="165"/>
      <c r="H19" s="165"/>
      <c r="I19" s="166"/>
      <c r="J19" s="124"/>
      <c r="K19" s="125"/>
      <c r="L19" s="27">
        <f>L17+L18</f>
        <v>7</v>
      </c>
      <c r="M19" s="126"/>
    </row>
    <row r="20" spans="1:13" s="26" customFormat="1" ht="16.5" thickBot="1" x14ac:dyDescent="0.3">
      <c r="A20" s="169" t="s">
        <v>17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172"/>
    </row>
    <row r="21" spans="1:13" s="26" customFormat="1" ht="28.5" customHeight="1" thickBot="1" x14ac:dyDescent="0.3">
      <c r="A21" s="173" t="s">
        <v>30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5"/>
    </row>
    <row r="22" spans="1:13" s="2" customFormat="1" ht="75" x14ac:dyDescent="0.25">
      <c r="A22" s="9">
        <v>1</v>
      </c>
      <c r="B22" s="23" t="s">
        <v>51</v>
      </c>
      <c r="C22" s="23" t="s">
        <v>8</v>
      </c>
      <c r="D22" s="24" t="s">
        <v>52</v>
      </c>
      <c r="E22" s="23" t="s">
        <v>174</v>
      </c>
      <c r="F22" s="23">
        <v>2100</v>
      </c>
      <c r="G22" s="23">
        <v>1100</v>
      </c>
      <c r="H22" s="23" t="s">
        <v>46</v>
      </c>
      <c r="I22" s="23" t="s">
        <v>12</v>
      </c>
      <c r="J22" s="23">
        <v>1</v>
      </c>
      <c r="K22" s="23">
        <f>1+2</f>
        <v>3</v>
      </c>
      <c r="L22" s="18">
        <f>J22+K22</f>
        <v>4</v>
      </c>
      <c r="M22" s="25" t="s">
        <v>175</v>
      </c>
    </row>
    <row r="23" spans="1:13" s="127" customFormat="1" ht="16.5" thickBot="1" x14ac:dyDescent="0.3">
      <c r="A23" s="164" t="s">
        <v>84</v>
      </c>
      <c r="B23" s="165"/>
      <c r="C23" s="165"/>
      <c r="D23" s="165"/>
      <c r="E23" s="165"/>
      <c r="F23" s="165"/>
      <c r="G23" s="165"/>
      <c r="H23" s="165"/>
      <c r="I23" s="166"/>
      <c r="J23" s="124"/>
      <c r="K23" s="125"/>
      <c r="L23" s="27">
        <f>L22</f>
        <v>4</v>
      </c>
      <c r="M23" s="126"/>
    </row>
    <row r="24" spans="1:13" s="80" customFormat="1" ht="28.5" customHeight="1" thickBot="1" x14ac:dyDescent="0.3">
      <c r="A24" s="169" t="s">
        <v>17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1"/>
      <c r="M24" s="172"/>
    </row>
    <row r="25" spans="1:13" s="81" customFormat="1" ht="28.5" customHeight="1" thickBot="1" x14ac:dyDescent="0.3">
      <c r="A25" s="173" t="s">
        <v>31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5"/>
    </row>
    <row r="26" spans="1:13" s="47" customFormat="1" ht="45" hidden="1" x14ac:dyDescent="0.25">
      <c r="A26" s="43">
        <v>1</v>
      </c>
      <c r="B26" s="8">
        <v>10</v>
      </c>
      <c r="C26" s="8" t="s">
        <v>8</v>
      </c>
      <c r="D26" s="44" t="s">
        <v>81</v>
      </c>
      <c r="E26" s="8" t="s">
        <v>88</v>
      </c>
      <c r="F26" s="8">
        <v>2100</v>
      </c>
      <c r="G26" s="8">
        <v>1500</v>
      </c>
      <c r="H26" s="8" t="s">
        <v>13</v>
      </c>
      <c r="I26" s="8" t="s">
        <v>77</v>
      </c>
      <c r="J26" s="8"/>
      <c r="K26" s="8"/>
      <c r="L26" s="45">
        <f t="shared" ref="L26" si="0">J26+K26</f>
        <v>0</v>
      </c>
      <c r="M26" s="46" t="s">
        <v>89</v>
      </c>
    </row>
    <row r="27" spans="1:13" s="47" customFormat="1" x14ac:dyDescent="0.25">
      <c r="A27" s="43"/>
      <c r="B27" s="8"/>
      <c r="C27" s="8"/>
      <c r="D27" s="44"/>
      <c r="E27" s="8"/>
      <c r="F27" s="8"/>
      <c r="G27" s="8"/>
      <c r="H27" s="8"/>
      <c r="I27" s="8"/>
      <c r="J27" s="8"/>
      <c r="K27" s="8"/>
      <c r="L27" s="45"/>
      <c r="M27" s="99"/>
    </row>
    <row r="28" spans="1:13" s="2" customFormat="1" ht="75" x14ac:dyDescent="0.25">
      <c r="A28" s="9">
        <v>1</v>
      </c>
      <c r="B28" s="23" t="s">
        <v>176</v>
      </c>
      <c r="C28" s="23" t="s">
        <v>8</v>
      </c>
      <c r="D28" s="24" t="s">
        <v>76</v>
      </c>
      <c r="E28" s="23" t="s">
        <v>177</v>
      </c>
      <c r="F28" s="23">
        <v>2300</v>
      </c>
      <c r="G28" s="23">
        <v>1900</v>
      </c>
      <c r="H28" s="23" t="s">
        <v>46</v>
      </c>
      <c r="I28" s="23" t="s">
        <v>77</v>
      </c>
      <c r="J28" s="23">
        <f>1+1*4+1*12</f>
        <v>17</v>
      </c>
      <c r="K28" s="23">
        <f>1+1*4+1*12</f>
        <v>17</v>
      </c>
      <c r="L28" s="18">
        <f>J28+K28</f>
        <v>34</v>
      </c>
      <c r="M28" s="25" t="s">
        <v>180</v>
      </c>
    </row>
    <row r="29" spans="1:13" s="2" customFormat="1" ht="75" x14ac:dyDescent="0.25">
      <c r="A29" s="4">
        <v>2</v>
      </c>
      <c r="B29" s="4">
        <v>18</v>
      </c>
      <c r="C29" s="23" t="s">
        <v>8</v>
      </c>
      <c r="D29" s="60" t="s">
        <v>178</v>
      </c>
      <c r="E29" s="4" t="s">
        <v>167</v>
      </c>
      <c r="F29" s="4">
        <v>2100</v>
      </c>
      <c r="G29" s="4">
        <v>900</v>
      </c>
      <c r="H29" s="4" t="s">
        <v>13</v>
      </c>
      <c r="I29" s="4" t="s">
        <v>179</v>
      </c>
      <c r="J29" s="4">
        <v>1</v>
      </c>
      <c r="K29" s="4">
        <v>1</v>
      </c>
      <c r="L29" s="18">
        <f>J29+K29</f>
        <v>2</v>
      </c>
      <c r="M29" s="25" t="s">
        <v>181</v>
      </c>
    </row>
    <row r="30" spans="1:13" s="2" customFormat="1" ht="75" x14ac:dyDescent="0.25">
      <c r="A30" s="4">
        <v>3</v>
      </c>
      <c r="B30" s="4" t="s">
        <v>198</v>
      </c>
      <c r="C30" s="23" t="s">
        <v>8</v>
      </c>
      <c r="D30" s="60" t="s">
        <v>200</v>
      </c>
      <c r="E30" s="4" t="s">
        <v>201</v>
      </c>
      <c r="F30" s="4">
        <v>2100</v>
      </c>
      <c r="G30" s="4">
        <v>900</v>
      </c>
      <c r="H30" s="4" t="s">
        <v>46</v>
      </c>
      <c r="I30" s="4" t="s">
        <v>199</v>
      </c>
      <c r="J30" s="4">
        <v>16</v>
      </c>
      <c r="K30" s="4">
        <v>16</v>
      </c>
      <c r="L30" s="18">
        <f>J30+K30</f>
        <v>32</v>
      </c>
      <c r="M30" s="25" t="s">
        <v>205</v>
      </c>
    </row>
    <row r="31" spans="1:13" s="127" customFormat="1" ht="16.5" thickBot="1" x14ac:dyDescent="0.3">
      <c r="A31" s="164" t="s">
        <v>85</v>
      </c>
      <c r="B31" s="165"/>
      <c r="C31" s="165"/>
      <c r="D31" s="165"/>
      <c r="E31" s="165"/>
      <c r="F31" s="165"/>
      <c r="G31" s="165"/>
      <c r="H31" s="165"/>
      <c r="I31" s="166"/>
      <c r="J31" s="124"/>
      <c r="K31" s="125"/>
      <c r="L31" s="128">
        <f>SUM(L26:L30)</f>
        <v>68</v>
      </c>
      <c r="M31" s="126"/>
    </row>
    <row r="32" spans="1:13" s="6" customFormat="1" ht="28.5" customHeight="1" thickBot="1" x14ac:dyDescent="0.3">
      <c r="A32" s="177" t="s">
        <v>32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9"/>
      <c r="M32" s="180"/>
    </row>
    <row r="33" spans="1:13" s="7" customFormat="1" ht="60" x14ac:dyDescent="0.25">
      <c r="A33" s="10">
        <v>1</v>
      </c>
      <c r="B33" s="41">
        <v>7</v>
      </c>
      <c r="C33" s="41" t="s">
        <v>18</v>
      </c>
      <c r="D33" s="42" t="s">
        <v>79</v>
      </c>
      <c r="E33" s="41" t="s">
        <v>126</v>
      </c>
      <c r="F33" s="41">
        <v>2100</v>
      </c>
      <c r="G33" s="41">
        <v>1100</v>
      </c>
      <c r="H33" s="41" t="s">
        <v>11</v>
      </c>
      <c r="I33" s="41" t="s">
        <v>82</v>
      </c>
      <c r="J33" s="41">
        <f>2*4+2*12+1</f>
        <v>33</v>
      </c>
      <c r="K33" s="41">
        <v>1</v>
      </c>
      <c r="L33" s="19">
        <f>J33+K33</f>
        <v>34</v>
      </c>
      <c r="M33" s="17" t="s">
        <v>182</v>
      </c>
    </row>
    <row r="34" spans="1:13" s="7" customFormat="1" ht="60" x14ac:dyDescent="0.25">
      <c r="A34" s="10">
        <v>2</v>
      </c>
      <c r="B34" s="41">
        <v>8</v>
      </c>
      <c r="C34" s="41" t="s">
        <v>18</v>
      </c>
      <c r="D34" s="42" t="s">
        <v>79</v>
      </c>
      <c r="E34" s="41" t="s">
        <v>125</v>
      </c>
      <c r="F34" s="41">
        <v>2100</v>
      </c>
      <c r="G34" s="41">
        <v>1100</v>
      </c>
      <c r="H34" s="41" t="s">
        <v>13</v>
      </c>
      <c r="I34" s="41" t="s">
        <v>82</v>
      </c>
      <c r="J34" s="41">
        <v>1</v>
      </c>
      <c r="K34" s="41">
        <f>2*4+2*12+1</f>
        <v>33</v>
      </c>
      <c r="L34" s="19">
        <f>J34+K34</f>
        <v>34</v>
      </c>
      <c r="M34" s="17" t="s">
        <v>182</v>
      </c>
    </row>
    <row r="35" spans="1:13" s="34" customFormat="1" ht="60" x14ac:dyDescent="0.25">
      <c r="A35" s="133">
        <v>3</v>
      </c>
      <c r="B35" s="68" t="s">
        <v>183</v>
      </c>
      <c r="C35" s="68" t="s">
        <v>18</v>
      </c>
      <c r="D35" s="69" t="s">
        <v>55</v>
      </c>
      <c r="E35" s="96" t="s">
        <v>184</v>
      </c>
      <c r="F35" s="68">
        <v>2100</v>
      </c>
      <c r="G35" s="68">
        <v>900</v>
      </c>
      <c r="H35" s="68" t="s">
        <v>46</v>
      </c>
      <c r="I35" s="68" t="s">
        <v>15</v>
      </c>
      <c r="J35" s="68">
        <v>3</v>
      </c>
      <c r="K35" s="68">
        <v>3</v>
      </c>
      <c r="L35" s="134">
        <f>J35+K35</f>
        <v>6</v>
      </c>
      <c r="M35" s="135" t="s">
        <v>56</v>
      </c>
    </row>
    <row r="36" spans="1:13" s="2" customFormat="1" ht="75" x14ac:dyDescent="0.25">
      <c r="A36" s="9">
        <v>4</v>
      </c>
      <c r="B36" s="23" t="s">
        <v>37</v>
      </c>
      <c r="C36" s="23" t="s">
        <v>53</v>
      </c>
      <c r="D36" s="24" t="s">
        <v>41</v>
      </c>
      <c r="E36" s="23" t="s">
        <v>154</v>
      </c>
      <c r="F36" s="23">
        <v>2100</v>
      </c>
      <c r="G36" s="23">
        <v>1100</v>
      </c>
      <c r="H36" s="23" t="s">
        <v>13</v>
      </c>
      <c r="I36" s="23" t="s">
        <v>16</v>
      </c>
      <c r="J36" s="23">
        <v>1</v>
      </c>
      <c r="K36" s="23">
        <v>1</v>
      </c>
      <c r="L36" s="18">
        <f>J36+K36</f>
        <v>2</v>
      </c>
      <c r="M36" s="25" t="s">
        <v>42</v>
      </c>
    </row>
    <row r="37" spans="1:13" s="34" customFormat="1" ht="45" x14ac:dyDescent="0.25">
      <c r="A37" s="28">
        <v>5</v>
      </c>
      <c r="B37" s="29" t="s">
        <v>185</v>
      </c>
      <c r="C37" s="29" t="s">
        <v>18</v>
      </c>
      <c r="D37" s="36" t="s">
        <v>57</v>
      </c>
      <c r="E37" s="29" t="s">
        <v>186</v>
      </c>
      <c r="F37" s="29">
        <v>2100</v>
      </c>
      <c r="G37" s="29">
        <v>1500</v>
      </c>
      <c r="H37" s="31" t="s">
        <v>46</v>
      </c>
      <c r="I37" s="29" t="s">
        <v>15</v>
      </c>
      <c r="J37" s="29">
        <v>1</v>
      </c>
      <c r="K37" s="29">
        <v>1</v>
      </c>
      <c r="L37" s="32">
        <f t="shared" ref="L37:L38" si="1">J37+K37</f>
        <v>2</v>
      </c>
      <c r="M37" s="33" t="s">
        <v>58</v>
      </c>
    </row>
    <row r="38" spans="1:13" s="34" customFormat="1" ht="75" x14ac:dyDescent="0.25">
      <c r="A38" s="28">
        <v>6</v>
      </c>
      <c r="B38" s="29" t="s">
        <v>38</v>
      </c>
      <c r="C38" s="29" t="s">
        <v>18</v>
      </c>
      <c r="D38" s="30" t="s">
        <v>54</v>
      </c>
      <c r="E38" s="35" t="s">
        <v>187</v>
      </c>
      <c r="F38" s="31">
        <v>2100</v>
      </c>
      <c r="G38" s="31">
        <v>1100</v>
      </c>
      <c r="H38" s="31" t="s">
        <v>46</v>
      </c>
      <c r="I38" s="29" t="s">
        <v>15</v>
      </c>
      <c r="J38" s="29">
        <v>1</v>
      </c>
      <c r="K38" s="29">
        <v>1</v>
      </c>
      <c r="L38" s="19">
        <f t="shared" si="1"/>
        <v>2</v>
      </c>
      <c r="M38" s="25" t="s">
        <v>49</v>
      </c>
    </row>
    <row r="39" spans="1:13" s="127" customFormat="1" ht="16.5" thickBot="1" x14ac:dyDescent="0.3">
      <c r="A39" s="164" t="s">
        <v>212</v>
      </c>
      <c r="B39" s="165"/>
      <c r="C39" s="165"/>
      <c r="D39" s="165"/>
      <c r="E39" s="165"/>
      <c r="F39" s="165"/>
      <c r="G39" s="165"/>
      <c r="H39" s="165"/>
      <c r="I39" s="166"/>
      <c r="J39" s="124"/>
      <c r="K39" s="125"/>
      <c r="L39" s="128">
        <f>SUM(L33:L38)</f>
        <v>80</v>
      </c>
      <c r="M39" s="126"/>
    </row>
    <row r="40" spans="1:13" s="81" customFormat="1" ht="28.5" customHeight="1" thickBot="1" x14ac:dyDescent="0.3">
      <c r="A40" s="177" t="s">
        <v>188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9"/>
      <c r="M40" s="180"/>
    </row>
    <row r="41" spans="1:13" s="34" customFormat="1" ht="60" x14ac:dyDescent="0.25">
      <c r="A41" s="28">
        <v>1</v>
      </c>
      <c r="B41" s="29" t="s">
        <v>70</v>
      </c>
      <c r="C41" s="29" t="s">
        <v>190</v>
      </c>
      <c r="D41" s="36" t="s">
        <v>189</v>
      </c>
      <c r="E41" s="29" t="s">
        <v>191</v>
      </c>
      <c r="F41" s="29">
        <v>2590</v>
      </c>
      <c r="G41" s="29">
        <v>1900</v>
      </c>
      <c r="H41" s="29" t="s">
        <v>46</v>
      </c>
      <c r="I41" s="29" t="s">
        <v>15</v>
      </c>
      <c r="J41" s="29">
        <v>2</v>
      </c>
      <c r="K41" s="29">
        <v>2</v>
      </c>
      <c r="L41" s="32">
        <f>J41+K41</f>
        <v>4</v>
      </c>
      <c r="M41" s="37" t="s">
        <v>192</v>
      </c>
    </row>
    <row r="42" spans="1:13" s="34" customFormat="1" ht="45" x14ac:dyDescent="0.25">
      <c r="A42" s="28">
        <v>2</v>
      </c>
      <c r="B42" s="29" t="s">
        <v>71</v>
      </c>
      <c r="C42" s="29" t="s">
        <v>190</v>
      </c>
      <c r="D42" s="36" t="s">
        <v>189</v>
      </c>
      <c r="E42" s="29" t="s">
        <v>206</v>
      </c>
      <c r="F42" s="29">
        <v>2300</v>
      </c>
      <c r="G42" s="29">
        <v>1900</v>
      </c>
      <c r="H42" s="29" t="s">
        <v>46</v>
      </c>
      <c r="I42" s="29" t="s">
        <v>15</v>
      </c>
      <c r="J42" s="29">
        <v>3</v>
      </c>
      <c r="K42" s="29">
        <v>3</v>
      </c>
      <c r="L42" s="32">
        <f t="shared" ref="L42" si="2">J42+K42</f>
        <v>6</v>
      </c>
      <c r="M42" s="37" t="s">
        <v>193</v>
      </c>
    </row>
    <row r="43" spans="1:13" s="127" customFormat="1" ht="16.5" thickBot="1" x14ac:dyDescent="0.3">
      <c r="A43" s="164" t="s">
        <v>202</v>
      </c>
      <c r="B43" s="165"/>
      <c r="C43" s="165"/>
      <c r="D43" s="165"/>
      <c r="E43" s="165"/>
      <c r="F43" s="165"/>
      <c r="G43" s="165"/>
      <c r="H43" s="165"/>
      <c r="I43" s="166"/>
      <c r="J43" s="124"/>
      <c r="K43" s="125"/>
      <c r="L43" s="128">
        <f>L41+L42</f>
        <v>10</v>
      </c>
      <c r="M43" s="126"/>
    </row>
    <row r="44" spans="1:13" s="127" customFormat="1" ht="16.5" thickBot="1" x14ac:dyDescent="0.3">
      <c r="A44" s="181" t="s">
        <v>86</v>
      </c>
      <c r="B44" s="182"/>
      <c r="C44" s="182"/>
      <c r="D44" s="182"/>
      <c r="E44" s="182"/>
      <c r="F44" s="182"/>
      <c r="G44" s="182"/>
      <c r="H44" s="182"/>
      <c r="I44" s="182"/>
      <c r="J44" s="129"/>
      <c r="K44" s="130"/>
      <c r="L44" s="131">
        <f>L19+L23+L31+L39+L43</f>
        <v>169</v>
      </c>
      <c r="M44" s="132"/>
    </row>
    <row r="46" spans="1:13" s="40" customFormat="1" x14ac:dyDescent="0.25">
      <c r="A46" s="176" t="s">
        <v>83</v>
      </c>
      <c r="B46" s="176"/>
      <c r="C46" s="176"/>
      <c r="D46" s="176"/>
      <c r="E46" s="176"/>
      <c r="F46" s="176"/>
      <c r="G46" s="176"/>
      <c r="H46" s="176"/>
      <c r="I46" s="176"/>
      <c r="J46" s="176"/>
      <c r="K46" s="39"/>
      <c r="L46" s="39"/>
      <c r="M46" s="39"/>
    </row>
    <row r="47" spans="1:13" s="40" customFormat="1" x14ac:dyDescent="0.25">
      <c r="A47" s="176" t="s">
        <v>59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39"/>
    </row>
    <row r="48" spans="1:13" s="40" customFormat="1" x14ac:dyDescent="0.25">
      <c r="A48" s="176" t="s">
        <v>60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39"/>
    </row>
    <row r="49" spans="1:27" s="40" customFormat="1" ht="33" customHeight="1" x14ac:dyDescent="0.25">
      <c r="A49" s="183" t="s">
        <v>61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39"/>
    </row>
    <row r="50" spans="1:27" s="40" customFormat="1" x14ac:dyDescent="0.25">
      <c r="A50" s="176" t="s">
        <v>62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39"/>
    </row>
    <row r="51" spans="1:27" s="40" customFormat="1" ht="35.25" customHeight="1" x14ac:dyDescent="0.25">
      <c r="A51" s="183" t="s">
        <v>63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39"/>
    </row>
    <row r="52" spans="1:27" s="40" customFormat="1" x14ac:dyDescent="0.25">
      <c r="A52" s="176" t="s">
        <v>64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39"/>
    </row>
    <row r="53" spans="1:27" s="40" customFormat="1" x14ac:dyDescent="0.25">
      <c r="A53" s="176" t="s">
        <v>65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39"/>
    </row>
    <row r="54" spans="1:27" s="40" customFormat="1" x14ac:dyDescent="0.25">
      <c r="A54" s="176" t="s">
        <v>66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39"/>
    </row>
    <row r="55" spans="1:27" s="40" customFormat="1" x14ac:dyDescent="0.25">
      <c r="A55" s="176" t="s">
        <v>67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39"/>
    </row>
    <row r="56" spans="1:27" s="40" customFormat="1" x14ac:dyDescent="0.25">
      <c r="A56" s="176" t="s">
        <v>68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39"/>
    </row>
    <row r="57" spans="1:27" x14ac:dyDescent="0.25">
      <c r="A57" s="176" t="s">
        <v>69</v>
      </c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7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27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27" s="101" customFormat="1" ht="24.75" customHeight="1" outlineLevel="1" x14ac:dyDescent="0.25">
      <c r="A60" s="100"/>
      <c r="B60" s="184" t="s">
        <v>28</v>
      </c>
      <c r="C60" s="184"/>
      <c r="E60" s="102"/>
      <c r="F60" s="103" t="s">
        <v>33</v>
      </c>
      <c r="G60" s="102"/>
      <c r="H60" s="102"/>
      <c r="I60" s="102"/>
      <c r="J60" s="102"/>
      <c r="K60" s="104"/>
      <c r="L60" s="104"/>
      <c r="M60" s="104"/>
      <c r="N60" s="104"/>
      <c r="O60" s="105"/>
      <c r="P60" s="104"/>
      <c r="Q60" s="106"/>
      <c r="R60" s="106"/>
    </row>
    <row r="61" spans="1:27" s="101" customFormat="1" ht="19.5" customHeight="1" outlineLevel="1" x14ac:dyDescent="0.25">
      <c r="A61" s="100"/>
      <c r="B61" s="107"/>
      <c r="C61" s="108"/>
      <c r="E61" s="109"/>
      <c r="F61" s="103"/>
      <c r="G61" s="100"/>
      <c r="H61" s="100"/>
      <c r="I61" s="100"/>
      <c r="J61" s="100"/>
      <c r="K61" s="104"/>
      <c r="L61" s="104"/>
      <c r="M61" s="104"/>
      <c r="N61" s="104"/>
      <c r="O61" s="105"/>
      <c r="P61" s="104"/>
      <c r="Q61" s="106"/>
      <c r="R61" s="106"/>
      <c r="AA61" s="57"/>
    </row>
    <row r="62" spans="1:27" s="101" customFormat="1" ht="15.75" outlineLevel="1" x14ac:dyDescent="0.25">
      <c r="A62" s="100"/>
      <c r="B62" s="184" t="s">
        <v>29</v>
      </c>
      <c r="C62" s="184"/>
      <c r="E62" s="102"/>
      <c r="F62" s="110" t="s">
        <v>36</v>
      </c>
      <c r="G62" s="102"/>
      <c r="H62" s="102"/>
      <c r="I62" s="102"/>
      <c r="J62" s="102"/>
      <c r="K62" s="104"/>
      <c r="L62" s="104"/>
      <c r="M62" s="104"/>
      <c r="N62" s="104"/>
      <c r="O62" s="105"/>
      <c r="P62" s="104"/>
      <c r="Q62" s="106"/>
      <c r="R62" s="106"/>
      <c r="AA62" s="57"/>
    </row>
    <row r="63" spans="1:27" s="101" customFormat="1" ht="18.75" customHeight="1" outlineLevel="1" x14ac:dyDescent="0.25">
      <c r="B63" s="111"/>
      <c r="E63" s="112"/>
      <c r="F63" s="110"/>
      <c r="K63" s="113"/>
      <c r="L63" s="113"/>
      <c r="M63" s="113"/>
      <c r="N63" s="113"/>
    </row>
    <row r="64" spans="1:27" s="101" customFormat="1" ht="15.75" outlineLevel="1" x14ac:dyDescent="0.25">
      <c r="A64" s="100"/>
      <c r="B64" s="184" t="s">
        <v>194</v>
      </c>
      <c r="C64" s="184"/>
      <c r="F64" s="103" t="s">
        <v>195</v>
      </c>
      <c r="G64" s="102"/>
      <c r="H64" s="102"/>
      <c r="I64" s="102"/>
      <c r="J64" s="102"/>
      <c r="K64" s="104"/>
      <c r="L64" s="104"/>
      <c r="M64" s="104"/>
      <c r="N64" s="104"/>
      <c r="O64" s="105"/>
      <c r="P64" s="104"/>
      <c r="Q64" s="106"/>
      <c r="R64" s="106"/>
      <c r="AA64" s="57"/>
    </row>
    <row r="65" spans="14:27" s="3" customFormat="1" x14ac:dyDescent="0.25"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</sheetData>
  <mergeCells count="42">
    <mergeCell ref="B62:C62"/>
    <mergeCell ref="B64:C64"/>
    <mergeCell ref="A53:L53"/>
    <mergeCell ref="A54:L54"/>
    <mergeCell ref="A55:L55"/>
    <mergeCell ref="A56:L56"/>
    <mergeCell ref="A57:L57"/>
    <mergeCell ref="B60:C60"/>
    <mergeCell ref="A52:L52"/>
    <mergeCell ref="A32:M32"/>
    <mergeCell ref="A39:I39"/>
    <mergeCell ref="A40:M40"/>
    <mergeCell ref="A43:I43"/>
    <mergeCell ref="A44:I44"/>
    <mergeCell ref="A46:J46"/>
    <mergeCell ref="A47:L47"/>
    <mergeCell ref="A48:L48"/>
    <mergeCell ref="A49:L49"/>
    <mergeCell ref="A50:L50"/>
    <mergeCell ref="A51:L51"/>
    <mergeCell ref="A31:I31"/>
    <mergeCell ref="K13:K14"/>
    <mergeCell ref="L13:L14"/>
    <mergeCell ref="M13:M14"/>
    <mergeCell ref="A15:M15"/>
    <mergeCell ref="A16:M16"/>
    <mergeCell ref="A19:I19"/>
    <mergeCell ref="A20:M20"/>
    <mergeCell ref="A21:M21"/>
    <mergeCell ref="A23:I23"/>
    <mergeCell ref="A24:M24"/>
    <mergeCell ref="A25:M25"/>
    <mergeCell ref="A9:K9"/>
    <mergeCell ref="A13:A14"/>
    <mergeCell ref="B13:B14"/>
    <mergeCell ref="C13:C14"/>
    <mergeCell ref="D13:D14"/>
    <mergeCell ref="E13:E14"/>
    <mergeCell ref="F13:G13"/>
    <mergeCell ref="H13:H14"/>
    <mergeCell ref="I13:I14"/>
    <mergeCell ref="J13:J14"/>
  </mergeCells>
  <pageMargins left="0.70866141732283472" right="0.70866141732283472" top="0.35433070866141736" bottom="0.35433070866141736" header="0.31496062992125984" footer="0.31496062992125984"/>
  <pageSetup paperSize="8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T36"/>
  <sheetViews>
    <sheetView workbookViewId="0">
      <pane xSplit="7" ySplit="6" topLeftCell="H25" activePane="bottomRight" state="frozen"/>
      <selection pane="topRight" activeCell="H1" sqref="H1"/>
      <selection pane="bottomLeft" activeCell="A7" sqref="A7"/>
      <selection pane="bottomRight" activeCell="R35" sqref="R35"/>
    </sheetView>
  </sheetViews>
  <sheetFormatPr defaultRowHeight="15" x14ac:dyDescent="0.25"/>
  <cols>
    <col min="2" max="2" width="12.5703125" customWidth="1"/>
    <col min="3" max="3" width="19.42578125" customWidth="1"/>
    <col min="4" max="4" width="27.28515625" customWidth="1"/>
    <col min="5" max="5" width="36" customWidth="1"/>
    <col min="7" max="7" width="13.28515625" customWidth="1"/>
    <col min="8" max="17" width="16.140625" customWidth="1"/>
    <col min="18" max="18" width="15.42578125" style="98" customWidth="1"/>
    <col min="19" max="20" width="9.140625" style="98"/>
  </cols>
  <sheetData>
    <row r="3" spans="1:20" x14ac:dyDescent="0.25">
      <c r="A3" t="s">
        <v>107</v>
      </c>
    </row>
    <row r="4" spans="1:20" ht="15.75" thickBot="1" x14ac:dyDescent="0.3"/>
    <row r="5" spans="1:20" x14ac:dyDescent="0.25">
      <c r="A5" s="162" t="s">
        <v>14</v>
      </c>
      <c r="B5" s="189" t="s">
        <v>108</v>
      </c>
      <c r="C5" s="189" t="s">
        <v>140</v>
      </c>
      <c r="D5" s="162" t="s">
        <v>7</v>
      </c>
      <c r="E5" s="162" t="s">
        <v>1</v>
      </c>
      <c r="F5" s="162" t="s">
        <v>2</v>
      </c>
      <c r="G5" s="162"/>
      <c r="H5" s="185" t="s">
        <v>111</v>
      </c>
      <c r="I5" s="186"/>
      <c r="J5" s="186"/>
      <c r="K5" s="186"/>
      <c r="L5" s="187"/>
      <c r="M5" s="185" t="s">
        <v>114</v>
      </c>
      <c r="N5" s="186"/>
      <c r="O5" s="186"/>
      <c r="P5" s="186"/>
      <c r="Q5" s="188"/>
      <c r="R5" s="162" t="s">
        <v>118</v>
      </c>
    </row>
    <row r="6" spans="1:20" ht="15.75" thickBot="1" x14ac:dyDescent="0.3">
      <c r="A6" s="163"/>
      <c r="B6" s="190"/>
      <c r="C6" s="190"/>
      <c r="D6" s="163"/>
      <c r="E6" s="163"/>
      <c r="F6" s="83" t="s">
        <v>9</v>
      </c>
      <c r="G6" s="83" t="s">
        <v>10</v>
      </c>
      <c r="H6" s="87" t="s">
        <v>12</v>
      </c>
      <c r="I6" s="83" t="s">
        <v>112</v>
      </c>
      <c r="J6" s="83" t="s">
        <v>113</v>
      </c>
      <c r="K6" s="85" t="s">
        <v>171</v>
      </c>
      <c r="L6" s="83" t="s">
        <v>172</v>
      </c>
      <c r="M6" s="87" t="s">
        <v>12</v>
      </c>
      <c r="N6" s="83" t="s">
        <v>112</v>
      </c>
      <c r="O6" s="83" t="s">
        <v>113</v>
      </c>
      <c r="P6" s="85" t="s">
        <v>171</v>
      </c>
      <c r="Q6" s="83" t="s">
        <v>172</v>
      </c>
      <c r="R6" s="163"/>
    </row>
    <row r="7" spans="1:20" ht="30" x14ac:dyDescent="0.25">
      <c r="A7" s="136">
        <v>1</v>
      </c>
      <c r="B7" s="137" t="s">
        <v>109</v>
      </c>
      <c r="C7" s="86" t="s">
        <v>141</v>
      </c>
      <c r="D7" s="24" t="s">
        <v>110</v>
      </c>
      <c r="E7" s="23" t="s">
        <v>115</v>
      </c>
      <c r="F7" s="93">
        <v>2100</v>
      </c>
      <c r="G7" s="93">
        <v>800</v>
      </c>
      <c r="H7" s="23"/>
      <c r="I7" s="23">
        <v>8</v>
      </c>
      <c r="J7" s="23">
        <f>4*6</f>
        <v>24</v>
      </c>
      <c r="K7" s="23">
        <f>6*12</f>
        <v>72</v>
      </c>
      <c r="L7" s="23"/>
      <c r="M7" s="23"/>
      <c r="N7" s="95">
        <v>4</v>
      </c>
      <c r="O7" s="23">
        <f>4*6</f>
        <v>24</v>
      </c>
      <c r="P7" s="23">
        <f>12*6</f>
        <v>72</v>
      </c>
      <c r="Q7" s="23"/>
      <c r="R7" s="23">
        <f>SUM(H7:Q7)</f>
        <v>204</v>
      </c>
      <c r="S7" s="98">
        <v>204</v>
      </c>
      <c r="T7" s="98">
        <f>S7-R7</f>
        <v>0</v>
      </c>
    </row>
    <row r="8" spans="1:20" ht="30" x14ac:dyDescent="0.25">
      <c r="A8" s="136">
        <v>2</v>
      </c>
      <c r="B8" s="137" t="s">
        <v>109</v>
      </c>
      <c r="C8" s="86" t="s">
        <v>141</v>
      </c>
      <c r="D8" s="24" t="s">
        <v>110</v>
      </c>
      <c r="E8" s="23" t="s">
        <v>116</v>
      </c>
      <c r="F8" s="93">
        <v>2100</v>
      </c>
      <c r="G8" s="93">
        <v>800</v>
      </c>
      <c r="H8" s="23"/>
      <c r="I8" s="91">
        <v>5</v>
      </c>
      <c r="J8" s="23">
        <f>4*6</f>
        <v>24</v>
      </c>
      <c r="K8" s="91">
        <f>12*6</f>
        <v>72</v>
      </c>
      <c r="L8" s="91"/>
      <c r="M8" s="89"/>
      <c r="N8" s="90">
        <v>5</v>
      </c>
      <c r="O8" s="91">
        <f>4*5</f>
        <v>20</v>
      </c>
      <c r="P8" s="90">
        <f>12*5</f>
        <v>60</v>
      </c>
      <c r="Q8" s="90"/>
      <c r="R8" s="23">
        <f t="shared" ref="R8:R35" si="0">SUM(H8:Q8)</f>
        <v>186</v>
      </c>
      <c r="S8" s="98">
        <v>186</v>
      </c>
      <c r="T8" s="98">
        <f t="shared" ref="T8:T35" si="1">S8-R8</f>
        <v>0</v>
      </c>
    </row>
    <row r="9" spans="1:20" ht="30" x14ac:dyDescent="0.25">
      <c r="A9" s="138">
        <v>3</v>
      </c>
      <c r="B9" s="138" t="s">
        <v>109</v>
      </c>
      <c r="C9" s="23" t="s">
        <v>141</v>
      </c>
      <c r="D9" s="24" t="s">
        <v>117</v>
      </c>
      <c r="E9" s="96" t="s">
        <v>119</v>
      </c>
      <c r="F9" s="94">
        <v>2100</v>
      </c>
      <c r="G9" s="94">
        <v>900</v>
      </c>
      <c r="H9" s="23"/>
      <c r="I9" s="91">
        <v>5</v>
      </c>
      <c r="J9" s="23">
        <f>4*5</f>
        <v>20</v>
      </c>
      <c r="K9" s="91">
        <f>12*5</f>
        <v>60</v>
      </c>
      <c r="L9" s="91"/>
      <c r="M9" s="89"/>
      <c r="N9" s="90">
        <v>3</v>
      </c>
      <c r="O9" s="91">
        <f>4*6</f>
        <v>24</v>
      </c>
      <c r="P9" s="90">
        <f>12*6</f>
        <v>72</v>
      </c>
      <c r="Q9" s="90"/>
      <c r="R9" s="23">
        <f t="shared" si="0"/>
        <v>184</v>
      </c>
      <c r="S9" s="98">
        <v>184</v>
      </c>
      <c r="T9" s="98">
        <f t="shared" si="1"/>
        <v>0</v>
      </c>
    </row>
    <row r="10" spans="1:20" ht="30" x14ac:dyDescent="0.25">
      <c r="A10" s="138">
        <v>4</v>
      </c>
      <c r="B10" s="138" t="s">
        <v>109</v>
      </c>
      <c r="C10" s="23" t="s">
        <v>141</v>
      </c>
      <c r="D10" s="24" t="s">
        <v>117</v>
      </c>
      <c r="E10" s="96" t="s">
        <v>173</v>
      </c>
      <c r="F10" s="94">
        <v>2100</v>
      </c>
      <c r="G10" s="94">
        <v>900</v>
      </c>
      <c r="H10" s="23"/>
      <c r="I10" s="91">
        <v>5</v>
      </c>
      <c r="J10" s="23">
        <f>4*6</f>
        <v>24</v>
      </c>
      <c r="K10" s="91">
        <f>12*6</f>
        <v>72</v>
      </c>
      <c r="L10" s="91"/>
      <c r="M10" s="89"/>
      <c r="N10" s="90">
        <v>5</v>
      </c>
      <c r="O10" s="91">
        <f>4*5</f>
        <v>20</v>
      </c>
      <c r="P10" s="90">
        <f>12*5</f>
        <v>60</v>
      </c>
      <c r="Q10" s="90"/>
      <c r="R10" s="23">
        <f t="shared" si="0"/>
        <v>186</v>
      </c>
      <c r="S10" s="98">
        <v>186</v>
      </c>
      <c r="T10" s="98">
        <f t="shared" si="1"/>
        <v>0</v>
      </c>
    </row>
    <row r="11" spans="1:20" ht="45" x14ac:dyDescent="0.25">
      <c r="A11" s="138">
        <v>5</v>
      </c>
      <c r="B11" s="138" t="s">
        <v>120</v>
      </c>
      <c r="C11" s="23" t="s">
        <v>142</v>
      </c>
      <c r="D11" s="24" t="s">
        <v>121</v>
      </c>
      <c r="E11" s="96" t="s">
        <v>122</v>
      </c>
      <c r="F11" s="94">
        <v>2100</v>
      </c>
      <c r="G11" s="94">
        <v>1100</v>
      </c>
      <c r="H11" s="23"/>
      <c r="I11" s="91">
        <v>2</v>
      </c>
      <c r="J11" s="23">
        <f>4*3</f>
        <v>12</v>
      </c>
      <c r="K11" s="91">
        <f>12*3</f>
        <v>36</v>
      </c>
      <c r="L11" s="91"/>
      <c r="M11" s="89"/>
      <c r="N11" s="90">
        <v>3</v>
      </c>
      <c r="O11" s="91">
        <f>4*4</f>
        <v>16</v>
      </c>
      <c r="P11" s="90">
        <f>12*4</f>
        <v>48</v>
      </c>
      <c r="Q11" s="90"/>
      <c r="R11" s="23">
        <f t="shared" si="0"/>
        <v>117</v>
      </c>
      <c r="S11" s="98">
        <v>117</v>
      </c>
      <c r="T11" s="98">
        <f t="shared" si="1"/>
        <v>0</v>
      </c>
    </row>
    <row r="12" spans="1:20" ht="45" x14ac:dyDescent="0.25">
      <c r="A12" s="138">
        <v>6</v>
      </c>
      <c r="B12" s="138" t="s">
        <v>120</v>
      </c>
      <c r="C12" s="23" t="s">
        <v>142</v>
      </c>
      <c r="D12" s="24" t="s">
        <v>121</v>
      </c>
      <c r="E12" s="96" t="s">
        <v>123</v>
      </c>
      <c r="F12" s="94">
        <v>2100</v>
      </c>
      <c r="G12" s="94">
        <v>1100</v>
      </c>
      <c r="H12" s="23"/>
      <c r="I12" s="91">
        <v>8</v>
      </c>
      <c r="J12" s="23">
        <f>4*7</f>
        <v>28</v>
      </c>
      <c r="K12" s="91">
        <f>12*7</f>
        <v>84</v>
      </c>
      <c r="L12" s="91"/>
      <c r="M12" s="89"/>
      <c r="N12" s="90">
        <v>4</v>
      </c>
      <c r="O12" s="91">
        <f>4*4</f>
        <v>16</v>
      </c>
      <c r="P12" s="90">
        <f>12*4</f>
        <v>48</v>
      </c>
      <c r="Q12" s="90"/>
      <c r="R12" s="23">
        <f t="shared" si="0"/>
        <v>188</v>
      </c>
      <c r="S12" s="98">
        <v>188</v>
      </c>
      <c r="T12" s="98">
        <f t="shared" si="1"/>
        <v>0</v>
      </c>
    </row>
    <row r="13" spans="1:20" ht="75" x14ac:dyDescent="0.25">
      <c r="A13" s="91">
        <v>7</v>
      </c>
      <c r="B13" s="91" t="s">
        <v>120</v>
      </c>
      <c r="C13" s="23" t="s">
        <v>142</v>
      </c>
      <c r="D13" s="24" t="s">
        <v>124</v>
      </c>
      <c r="E13" s="96" t="s">
        <v>126</v>
      </c>
      <c r="F13" s="94">
        <v>2100</v>
      </c>
      <c r="G13" s="94">
        <v>1100</v>
      </c>
      <c r="H13" s="23"/>
      <c r="I13" s="91"/>
      <c r="J13" s="23">
        <f>4*2</f>
        <v>8</v>
      </c>
      <c r="K13" s="91">
        <f>12*2</f>
        <v>24</v>
      </c>
      <c r="L13" s="91">
        <v>1</v>
      </c>
      <c r="M13" s="89"/>
      <c r="N13" s="90"/>
      <c r="O13" s="91"/>
      <c r="P13" s="90"/>
      <c r="Q13" s="90">
        <v>1</v>
      </c>
      <c r="R13" s="23">
        <f t="shared" si="0"/>
        <v>34</v>
      </c>
      <c r="S13" s="98">
        <v>34</v>
      </c>
      <c r="T13" s="98">
        <f t="shared" si="1"/>
        <v>0</v>
      </c>
    </row>
    <row r="14" spans="1:20" ht="75" x14ac:dyDescent="0.25">
      <c r="A14" s="91">
        <v>8</v>
      </c>
      <c r="B14" s="91" t="s">
        <v>120</v>
      </c>
      <c r="C14" s="23" t="s">
        <v>142</v>
      </c>
      <c r="D14" s="24" t="s">
        <v>124</v>
      </c>
      <c r="E14" s="96" t="s">
        <v>125</v>
      </c>
      <c r="F14" s="94">
        <v>2100</v>
      </c>
      <c r="G14" s="94">
        <v>1100</v>
      </c>
      <c r="H14" s="23"/>
      <c r="I14" s="91"/>
      <c r="J14" s="89"/>
      <c r="K14" s="91"/>
      <c r="L14" s="91">
        <v>1</v>
      </c>
      <c r="M14" s="89"/>
      <c r="N14" s="90"/>
      <c r="O14" s="91">
        <f>4*2</f>
        <v>8</v>
      </c>
      <c r="P14" s="90">
        <f>12*2</f>
        <v>24</v>
      </c>
      <c r="Q14" s="90">
        <v>1</v>
      </c>
      <c r="R14" s="23">
        <f t="shared" si="0"/>
        <v>34</v>
      </c>
      <c r="S14" s="98">
        <v>34</v>
      </c>
      <c r="T14" s="98">
        <f t="shared" si="1"/>
        <v>0</v>
      </c>
    </row>
    <row r="15" spans="1:20" ht="30" x14ac:dyDescent="0.25">
      <c r="A15" s="91">
        <v>9</v>
      </c>
      <c r="B15" s="91" t="s">
        <v>120</v>
      </c>
      <c r="C15" s="23" t="s">
        <v>142</v>
      </c>
      <c r="D15" s="24" t="s">
        <v>128</v>
      </c>
      <c r="E15" s="96" t="s">
        <v>129</v>
      </c>
      <c r="F15" s="94">
        <v>2100</v>
      </c>
      <c r="G15" s="94">
        <v>900</v>
      </c>
      <c r="H15" s="23"/>
      <c r="I15" s="91">
        <v>1</v>
      </c>
      <c r="J15" s="89"/>
      <c r="K15" s="91"/>
      <c r="L15" s="91"/>
      <c r="M15" s="89"/>
      <c r="N15" s="90">
        <v>2</v>
      </c>
      <c r="O15" s="91"/>
      <c r="P15" s="90"/>
      <c r="Q15" s="90"/>
      <c r="R15" s="23">
        <f t="shared" si="0"/>
        <v>3</v>
      </c>
      <c r="S15" s="98">
        <v>3</v>
      </c>
      <c r="T15" s="98">
        <f t="shared" si="1"/>
        <v>0</v>
      </c>
    </row>
    <row r="16" spans="1:20" ht="30" x14ac:dyDescent="0.25">
      <c r="A16" s="91" t="s">
        <v>127</v>
      </c>
      <c r="B16" s="91" t="s">
        <v>120</v>
      </c>
      <c r="C16" s="23" t="s">
        <v>142</v>
      </c>
      <c r="D16" s="24" t="s">
        <v>128</v>
      </c>
      <c r="E16" s="96" t="s">
        <v>130</v>
      </c>
      <c r="F16" s="94">
        <v>2100</v>
      </c>
      <c r="G16" s="94">
        <v>900</v>
      </c>
      <c r="H16" s="23"/>
      <c r="I16" s="91">
        <v>2</v>
      </c>
      <c r="J16" s="89"/>
      <c r="K16" s="91"/>
      <c r="L16" s="91"/>
      <c r="M16" s="89"/>
      <c r="N16" s="90">
        <v>1</v>
      </c>
      <c r="O16" s="91"/>
      <c r="P16" s="90"/>
      <c r="Q16" s="90"/>
      <c r="R16" s="23">
        <f t="shared" si="0"/>
        <v>3</v>
      </c>
      <c r="S16" s="98">
        <v>3</v>
      </c>
      <c r="T16" s="98">
        <f t="shared" si="1"/>
        <v>0</v>
      </c>
    </row>
    <row r="17" spans="1:20" ht="30" x14ac:dyDescent="0.25">
      <c r="A17" s="91">
        <v>11</v>
      </c>
      <c r="B17" s="91" t="s">
        <v>120</v>
      </c>
      <c r="C17" s="23" t="s">
        <v>142</v>
      </c>
      <c r="D17" s="24" t="s">
        <v>145</v>
      </c>
      <c r="E17" s="96" t="s">
        <v>153</v>
      </c>
      <c r="F17" s="94">
        <v>2100</v>
      </c>
      <c r="G17" s="94">
        <v>1100</v>
      </c>
      <c r="H17" s="23"/>
      <c r="I17" s="91"/>
      <c r="J17" s="89"/>
      <c r="K17" s="91"/>
      <c r="L17" s="91"/>
      <c r="M17" s="89">
        <v>3</v>
      </c>
      <c r="N17" s="90"/>
      <c r="O17" s="89"/>
      <c r="P17" s="90"/>
      <c r="Q17" s="90"/>
      <c r="R17" s="23">
        <f t="shared" si="0"/>
        <v>3</v>
      </c>
      <c r="S17" s="98">
        <v>2</v>
      </c>
      <c r="T17" s="98">
        <f t="shared" si="1"/>
        <v>-1</v>
      </c>
    </row>
    <row r="18" spans="1:20" ht="30" x14ac:dyDescent="0.25">
      <c r="A18" s="91" t="s">
        <v>37</v>
      </c>
      <c r="B18" s="91" t="s">
        <v>120</v>
      </c>
      <c r="C18" s="23" t="s">
        <v>142</v>
      </c>
      <c r="D18" s="24" t="s">
        <v>145</v>
      </c>
      <c r="E18" s="96" t="s">
        <v>154</v>
      </c>
      <c r="F18" s="94">
        <v>2100</v>
      </c>
      <c r="G18" s="94">
        <v>1100</v>
      </c>
      <c r="H18" s="23"/>
      <c r="I18" s="91"/>
      <c r="J18" s="89"/>
      <c r="K18" s="91"/>
      <c r="L18" s="91">
        <v>1</v>
      </c>
      <c r="M18" s="89"/>
      <c r="N18" s="90"/>
      <c r="O18" s="89"/>
      <c r="P18" s="90"/>
      <c r="Q18" s="90">
        <v>1</v>
      </c>
      <c r="R18" s="23">
        <f t="shared" si="0"/>
        <v>2</v>
      </c>
      <c r="S18" s="98">
        <v>3</v>
      </c>
      <c r="T18" s="98">
        <f t="shared" si="1"/>
        <v>1</v>
      </c>
    </row>
    <row r="19" spans="1:20" ht="45" x14ac:dyDescent="0.25">
      <c r="A19" s="91">
        <v>12</v>
      </c>
      <c r="B19" s="91" t="s">
        <v>138</v>
      </c>
      <c r="C19" s="23" t="s">
        <v>143</v>
      </c>
      <c r="D19" s="24" t="s">
        <v>146</v>
      </c>
      <c r="E19" s="96" t="s">
        <v>155</v>
      </c>
      <c r="F19" s="94">
        <v>2100</v>
      </c>
      <c r="G19" s="94">
        <v>1100</v>
      </c>
      <c r="H19" s="23"/>
      <c r="I19" s="91"/>
      <c r="J19" s="89"/>
      <c r="K19" s="91"/>
      <c r="L19" s="91"/>
      <c r="M19" s="89">
        <v>1</v>
      </c>
      <c r="N19" s="90"/>
      <c r="O19" s="89"/>
      <c r="P19" s="90"/>
      <c r="Q19" s="90"/>
      <c r="R19" s="23">
        <f t="shared" si="0"/>
        <v>1</v>
      </c>
      <c r="S19" s="98">
        <v>1</v>
      </c>
      <c r="T19" s="98">
        <f t="shared" si="1"/>
        <v>0</v>
      </c>
    </row>
    <row r="20" spans="1:20" ht="45" x14ac:dyDescent="0.25">
      <c r="A20" s="91" t="s">
        <v>131</v>
      </c>
      <c r="B20" s="91" t="s">
        <v>138</v>
      </c>
      <c r="C20" s="23" t="s">
        <v>143</v>
      </c>
      <c r="D20" s="24" t="s">
        <v>146</v>
      </c>
      <c r="E20" s="96" t="s">
        <v>156</v>
      </c>
      <c r="F20" s="94">
        <v>2100</v>
      </c>
      <c r="G20" s="94">
        <v>1100</v>
      </c>
      <c r="H20" s="23">
        <v>1</v>
      </c>
      <c r="I20" s="91"/>
      <c r="J20" s="89"/>
      <c r="K20" s="91"/>
      <c r="L20" s="91"/>
      <c r="M20" s="89">
        <v>2</v>
      </c>
      <c r="N20" s="90"/>
      <c r="O20" s="89"/>
      <c r="P20" s="90"/>
      <c r="Q20" s="90"/>
      <c r="R20" s="23">
        <f t="shared" si="0"/>
        <v>3</v>
      </c>
      <c r="S20" s="98">
        <v>3</v>
      </c>
      <c r="T20" s="98">
        <f t="shared" si="1"/>
        <v>0</v>
      </c>
    </row>
    <row r="21" spans="1:20" ht="45" x14ac:dyDescent="0.25">
      <c r="A21" s="91" t="s">
        <v>132</v>
      </c>
      <c r="B21" s="91" t="s">
        <v>138</v>
      </c>
      <c r="C21" s="23" t="s">
        <v>143</v>
      </c>
      <c r="D21" s="24" t="s">
        <v>147</v>
      </c>
      <c r="E21" s="92" t="s">
        <v>157</v>
      </c>
      <c r="F21" s="94">
        <v>2300</v>
      </c>
      <c r="G21" s="94">
        <v>1900</v>
      </c>
      <c r="H21" s="23"/>
      <c r="I21" s="91"/>
      <c r="J21" s="89"/>
      <c r="K21" s="91"/>
      <c r="L21" s="91"/>
      <c r="M21" s="89"/>
      <c r="N21" s="90">
        <v>1</v>
      </c>
      <c r="O21" s="89">
        <f>4*1</f>
        <v>4</v>
      </c>
      <c r="P21" s="90">
        <f>12*1</f>
        <v>12</v>
      </c>
      <c r="Q21" s="90"/>
      <c r="R21" s="23">
        <f t="shared" si="0"/>
        <v>17</v>
      </c>
      <c r="S21" s="98">
        <v>17</v>
      </c>
      <c r="T21" s="98">
        <f t="shared" si="1"/>
        <v>0</v>
      </c>
    </row>
    <row r="22" spans="1:20" ht="45" x14ac:dyDescent="0.25">
      <c r="A22" s="91">
        <v>13</v>
      </c>
      <c r="B22" s="91" t="s">
        <v>138</v>
      </c>
      <c r="C22" s="23" t="s">
        <v>143</v>
      </c>
      <c r="D22" s="24" t="s">
        <v>147</v>
      </c>
      <c r="E22" s="92" t="s">
        <v>158</v>
      </c>
      <c r="F22" s="94">
        <v>2300</v>
      </c>
      <c r="G22" s="94">
        <v>1900</v>
      </c>
      <c r="H22" s="23"/>
      <c r="I22" s="91">
        <v>1</v>
      </c>
      <c r="J22" s="91">
        <f>4*1</f>
        <v>4</v>
      </c>
      <c r="K22" s="91">
        <f>12*1</f>
        <v>12</v>
      </c>
      <c r="L22" s="91"/>
      <c r="M22" s="89"/>
      <c r="N22" s="90"/>
      <c r="O22" s="89"/>
      <c r="P22" s="90"/>
      <c r="Q22" s="90"/>
      <c r="R22" s="23">
        <f t="shared" si="0"/>
        <v>17</v>
      </c>
      <c r="S22" s="98">
        <v>17</v>
      </c>
      <c r="T22" s="98">
        <f t="shared" si="1"/>
        <v>0</v>
      </c>
    </row>
    <row r="23" spans="1:20" ht="45" x14ac:dyDescent="0.25">
      <c r="A23" s="91">
        <v>14</v>
      </c>
      <c r="B23" s="91" t="s">
        <v>139</v>
      </c>
      <c r="C23" s="23" t="s">
        <v>144</v>
      </c>
      <c r="D23" s="24" t="s">
        <v>148</v>
      </c>
      <c r="E23" s="92" t="s">
        <v>159</v>
      </c>
      <c r="F23" s="94">
        <v>2590</v>
      </c>
      <c r="G23" s="94">
        <v>1900</v>
      </c>
      <c r="H23" s="23"/>
      <c r="I23" s="91"/>
      <c r="J23" s="89"/>
      <c r="K23" s="91"/>
      <c r="L23" s="91"/>
      <c r="M23" s="89"/>
      <c r="N23" s="90">
        <v>2</v>
      </c>
      <c r="O23" s="89"/>
      <c r="P23" s="90"/>
      <c r="Q23" s="90"/>
      <c r="R23" s="23">
        <f t="shared" si="0"/>
        <v>2</v>
      </c>
      <c r="S23" s="98">
        <v>2</v>
      </c>
      <c r="T23" s="98">
        <f t="shared" si="1"/>
        <v>0</v>
      </c>
    </row>
    <row r="24" spans="1:20" ht="45" x14ac:dyDescent="0.25">
      <c r="A24" s="91" t="s">
        <v>133</v>
      </c>
      <c r="B24" s="91" t="s">
        <v>139</v>
      </c>
      <c r="C24" s="23" t="s">
        <v>144</v>
      </c>
      <c r="D24" s="24" t="s">
        <v>148</v>
      </c>
      <c r="E24" s="92" t="s">
        <v>160</v>
      </c>
      <c r="F24" s="94">
        <v>2590</v>
      </c>
      <c r="G24" s="94">
        <v>1900</v>
      </c>
      <c r="H24" s="23"/>
      <c r="I24" s="91">
        <v>2</v>
      </c>
      <c r="J24" s="89"/>
      <c r="K24" s="91"/>
      <c r="L24" s="91"/>
      <c r="M24" s="89"/>
      <c r="N24" s="90"/>
      <c r="O24" s="89"/>
      <c r="P24" s="90"/>
      <c r="Q24" s="90"/>
      <c r="R24" s="23">
        <f t="shared" si="0"/>
        <v>2</v>
      </c>
      <c r="S24" s="98">
        <v>2</v>
      </c>
      <c r="T24" s="98">
        <f t="shared" si="1"/>
        <v>0</v>
      </c>
    </row>
    <row r="25" spans="1:20" ht="45" x14ac:dyDescent="0.25">
      <c r="A25" s="91">
        <v>15</v>
      </c>
      <c r="B25" s="91" t="s">
        <v>139</v>
      </c>
      <c r="C25" s="23" t="s">
        <v>144</v>
      </c>
      <c r="D25" s="24" t="s">
        <v>149</v>
      </c>
      <c r="E25" s="92" t="s">
        <v>161</v>
      </c>
      <c r="F25" s="94">
        <v>2300</v>
      </c>
      <c r="G25" s="94">
        <v>1900</v>
      </c>
      <c r="H25" s="23"/>
      <c r="I25" s="91"/>
      <c r="J25" s="89"/>
      <c r="K25" s="91"/>
      <c r="L25" s="91"/>
      <c r="M25" s="89"/>
      <c r="N25" s="90">
        <v>3</v>
      </c>
      <c r="O25" s="89"/>
      <c r="P25" s="90"/>
      <c r="Q25" s="90"/>
      <c r="R25" s="23">
        <f t="shared" si="0"/>
        <v>3</v>
      </c>
      <c r="S25" s="98">
        <v>3</v>
      </c>
      <c r="T25" s="98">
        <f t="shared" si="1"/>
        <v>0</v>
      </c>
    </row>
    <row r="26" spans="1:20" ht="45" x14ac:dyDescent="0.25">
      <c r="A26" s="91" t="s">
        <v>134</v>
      </c>
      <c r="B26" s="91" t="s">
        <v>139</v>
      </c>
      <c r="C26" s="23" t="s">
        <v>144</v>
      </c>
      <c r="D26" s="24" t="s">
        <v>149</v>
      </c>
      <c r="E26" s="92" t="s">
        <v>162</v>
      </c>
      <c r="F26" s="94">
        <v>2300</v>
      </c>
      <c r="G26" s="94">
        <v>1900</v>
      </c>
      <c r="H26" s="23"/>
      <c r="I26" s="91">
        <v>3</v>
      </c>
      <c r="J26" s="89"/>
      <c r="K26" s="91"/>
      <c r="L26" s="91"/>
      <c r="M26" s="89"/>
      <c r="N26" s="90"/>
      <c r="O26" s="89"/>
      <c r="P26" s="90"/>
      <c r="Q26" s="90"/>
      <c r="R26" s="23">
        <f t="shared" si="0"/>
        <v>3</v>
      </c>
      <c r="S26" s="98">
        <v>3</v>
      </c>
      <c r="T26" s="98">
        <f t="shared" si="1"/>
        <v>0</v>
      </c>
    </row>
    <row r="27" spans="1:20" ht="45" x14ac:dyDescent="0.25">
      <c r="A27" s="90" t="s">
        <v>135</v>
      </c>
      <c r="B27" s="91" t="s">
        <v>120</v>
      </c>
      <c r="C27" s="23" t="s">
        <v>142</v>
      </c>
      <c r="D27" s="24" t="s">
        <v>150</v>
      </c>
      <c r="E27" s="97" t="s">
        <v>163</v>
      </c>
      <c r="F27" s="94">
        <v>2100</v>
      </c>
      <c r="G27" s="94">
        <v>1500</v>
      </c>
      <c r="H27" s="23"/>
      <c r="I27" s="91">
        <v>1</v>
      </c>
      <c r="J27" s="89"/>
      <c r="K27" s="91"/>
      <c r="L27" s="91"/>
      <c r="M27" s="89"/>
      <c r="N27" s="90"/>
      <c r="O27" s="89"/>
      <c r="P27" s="90"/>
      <c r="Q27" s="90"/>
      <c r="R27" s="23">
        <f t="shared" si="0"/>
        <v>1</v>
      </c>
      <c r="S27" s="98">
        <v>1</v>
      </c>
      <c r="T27" s="98">
        <f t="shared" si="1"/>
        <v>0</v>
      </c>
    </row>
    <row r="28" spans="1:20" ht="45" x14ac:dyDescent="0.25">
      <c r="A28" s="90">
        <v>16</v>
      </c>
      <c r="B28" s="91" t="s">
        <v>120</v>
      </c>
      <c r="C28" s="23" t="s">
        <v>142</v>
      </c>
      <c r="D28" s="24" t="s">
        <v>150</v>
      </c>
      <c r="E28" s="97" t="s">
        <v>164</v>
      </c>
      <c r="F28" s="94">
        <v>2100</v>
      </c>
      <c r="G28" s="94">
        <v>1500</v>
      </c>
      <c r="H28" s="23"/>
      <c r="I28" s="91"/>
      <c r="J28" s="91"/>
      <c r="K28" s="91"/>
      <c r="L28" s="91"/>
      <c r="M28" s="91"/>
      <c r="N28" s="90">
        <v>1</v>
      </c>
      <c r="O28" s="91"/>
      <c r="P28" s="91"/>
      <c r="Q28" s="91"/>
      <c r="R28" s="23">
        <f t="shared" si="0"/>
        <v>1</v>
      </c>
      <c r="S28" s="98">
        <v>1</v>
      </c>
      <c r="T28" s="98">
        <f t="shared" si="1"/>
        <v>0</v>
      </c>
    </row>
    <row r="29" spans="1:20" ht="30" x14ac:dyDescent="0.25">
      <c r="A29" s="90">
        <v>17</v>
      </c>
      <c r="B29" s="91" t="s">
        <v>120</v>
      </c>
      <c r="C29" s="23" t="s">
        <v>142</v>
      </c>
      <c r="D29" s="24" t="s">
        <v>151</v>
      </c>
      <c r="E29" s="92" t="s">
        <v>165</v>
      </c>
      <c r="F29" s="94">
        <v>2100</v>
      </c>
      <c r="G29" s="94">
        <v>1100</v>
      </c>
      <c r="H29" s="23">
        <v>1</v>
      </c>
      <c r="I29" s="91">
        <v>1</v>
      </c>
      <c r="J29" s="91"/>
      <c r="K29" s="91"/>
      <c r="L29" s="91"/>
      <c r="M29" s="91"/>
      <c r="N29" s="90"/>
      <c r="O29" s="91"/>
      <c r="P29" s="91"/>
      <c r="Q29" s="91"/>
      <c r="R29" s="23">
        <f t="shared" si="0"/>
        <v>2</v>
      </c>
      <c r="S29" s="98">
        <v>2</v>
      </c>
      <c r="T29" s="98">
        <f t="shared" si="1"/>
        <v>0</v>
      </c>
    </row>
    <row r="30" spans="1:20" ht="30" x14ac:dyDescent="0.25">
      <c r="A30" s="90" t="s">
        <v>136</v>
      </c>
      <c r="B30" s="91" t="s">
        <v>120</v>
      </c>
      <c r="C30" s="23" t="s">
        <v>142</v>
      </c>
      <c r="D30" s="24" t="s">
        <v>151</v>
      </c>
      <c r="E30" s="92" t="s">
        <v>166</v>
      </c>
      <c r="F30" s="94">
        <v>2100</v>
      </c>
      <c r="G30" s="94">
        <v>1100</v>
      </c>
      <c r="H30" s="23">
        <v>1</v>
      </c>
      <c r="I30" s="91"/>
      <c r="J30" s="91"/>
      <c r="K30" s="91"/>
      <c r="L30" s="91"/>
      <c r="M30" s="91">
        <v>2</v>
      </c>
      <c r="N30" s="90">
        <v>1</v>
      </c>
      <c r="O30" s="91"/>
      <c r="P30" s="91"/>
      <c r="Q30" s="91"/>
      <c r="R30" s="23">
        <f t="shared" si="0"/>
        <v>4</v>
      </c>
      <c r="S30" s="98">
        <v>4</v>
      </c>
      <c r="T30" s="98">
        <f t="shared" si="1"/>
        <v>0</v>
      </c>
    </row>
    <row r="31" spans="1:20" ht="45" x14ac:dyDescent="0.25">
      <c r="A31" s="90">
        <v>18</v>
      </c>
      <c r="B31" s="91" t="s">
        <v>138</v>
      </c>
      <c r="C31" s="23" t="s">
        <v>143</v>
      </c>
      <c r="D31" s="24" t="s">
        <v>152</v>
      </c>
      <c r="E31" s="92" t="s">
        <v>167</v>
      </c>
      <c r="F31" s="94">
        <v>2100</v>
      </c>
      <c r="G31" s="94">
        <v>900</v>
      </c>
      <c r="H31" s="23"/>
      <c r="I31" s="91"/>
      <c r="J31" s="91"/>
      <c r="K31" s="91"/>
      <c r="L31" s="91">
        <v>1</v>
      </c>
      <c r="M31" s="91"/>
      <c r="N31" s="90"/>
      <c r="O31" s="91"/>
      <c r="P31" s="91"/>
      <c r="Q31" s="91">
        <v>1</v>
      </c>
      <c r="R31" s="23">
        <f t="shared" si="0"/>
        <v>2</v>
      </c>
      <c r="S31" s="98">
        <v>2</v>
      </c>
      <c r="T31" s="98">
        <f t="shared" si="1"/>
        <v>0</v>
      </c>
    </row>
    <row r="32" spans="1:20" ht="45" x14ac:dyDescent="0.25">
      <c r="A32" s="90">
        <v>19</v>
      </c>
      <c r="B32" s="91" t="s">
        <v>138</v>
      </c>
      <c r="C32" s="23" t="s">
        <v>143</v>
      </c>
      <c r="D32" s="24" t="s">
        <v>152</v>
      </c>
      <c r="E32" s="92" t="s">
        <v>168</v>
      </c>
      <c r="F32" s="94">
        <v>2100</v>
      </c>
      <c r="G32" s="94">
        <v>1100</v>
      </c>
      <c r="H32" s="23"/>
      <c r="I32" s="91"/>
      <c r="J32" s="91"/>
      <c r="K32" s="91"/>
      <c r="L32" s="91"/>
      <c r="M32" s="91"/>
      <c r="N32" s="90"/>
      <c r="O32" s="91"/>
      <c r="P32" s="91"/>
      <c r="Q32" s="91"/>
      <c r="R32" s="23">
        <f t="shared" si="0"/>
        <v>0</v>
      </c>
      <c r="S32" s="98">
        <v>16</v>
      </c>
      <c r="T32" s="98">
        <f t="shared" si="1"/>
        <v>16</v>
      </c>
    </row>
    <row r="33" spans="1:20" ht="45" x14ac:dyDescent="0.25">
      <c r="A33" s="90" t="s">
        <v>137</v>
      </c>
      <c r="B33" s="91" t="s">
        <v>138</v>
      </c>
      <c r="C33" s="23" t="s">
        <v>143</v>
      </c>
      <c r="D33" s="24" t="s">
        <v>152</v>
      </c>
      <c r="E33" s="92" t="s">
        <v>169</v>
      </c>
      <c r="F33" s="94">
        <v>2100</v>
      </c>
      <c r="G33" s="94">
        <v>1100</v>
      </c>
      <c r="H33" s="23"/>
      <c r="I33" s="91"/>
      <c r="J33" s="91"/>
      <c r="K33" s="91"/>
      <c r="L33" s="91"/>
      <c r="M33" s="91"/>
      <c r="N33" s="90"/>
      <c r="O33" s="91"/>
      <c r="P33" s="91"/>
      <c r="Q33" s="91"/>
      <c r="R33" s="23">
        <f t="shared" si="0"/>
        <v>0</v>
      </c>
      <c r="S33" s="98">
        <v>16</v>
      </c>
      <c r="T33" s="98">
        <f t="shared" si="1"/>
        <v>16</v>
      </c>
    </row>
    <row r="34" spans="1:20" x14ac:dyDescent="0.25">
      <c r="A34" s="90">
        <v>20</v>
      </c>
      <c r="B34" s="91"/>
      <c r="C34" s="23"/>
      <c r="D34" s="24"/>
      <c r="E34" s="92" t="s">
        <v>203</v>
      </c>
      <c r="F34" s="94"/>
      <c r="G34" s="94"/>
      <c r="H34" s="23"/>
      <c r="I34" s="91"/>
      <c r="J34" s="91"/>
      <c r="K34" s="91"/>
      <c r="L34" s="91"/>
      <c r="M34" s="91"/>
      <c r="N34" s="90"/>
      <c r="O34" s="91">
        <f>4*1</f>
        <v>4</v>
      </c>
      <c r="P34" s="91">
        <f>12*1</f>
        <v>12</v>
      </c>
      <c r="Q34" s="91"/>
      <c r="R34" s="23">
        <f t="shared" si="0"/>
        <v>16</v>
      </c>
      <c r="T34" s="98">
        <f t="shared" si="1"/>
        <v>-16</v>
      </c>
    </row>
    <row r="35" spans="1:20" x14ac:dyDescent="0.25">
      <c r="A35" s="90" t="s">
        <v>170</v>
      </c>
      <c r="B35" s="91"/>
      <c r="C35" s="23"/>
      <c r="D35" s="24"/>
      <c r="E35" s="92" t="s">
        <v>204</v>
      </c>
      <c r="F35" s="94"/>
      <c r="G35" s="94"/>
      <c r="H35" s="23"/>
      <c r="I35" s="91"/>
      <c r="J35" s="91">
        <f>4*1</f>
        <v>4</v>
      </c>
      <c r="K35" s="91">
        <f>1*12</f>
        <v>12</v>
      </c>
      <c r="L35" s="91"/>
      <c r="M35" s="91"/>
      <c r="N35" s="90"/>
      <c r="O35" s="91"/>
      <c r="P35" s="91"/>
      <c r="Q35" s="91"/>
      <c r="R35" s="23">
        <f t="shared" si="0"/>
        <v>16</v>
      </c>
      <c r="T35" s="98">
        <f t="shared" si="1"/>
        <v>-16</v>
      </c>
    </row>
    <row r="36" spans="1:20" x14ac:dyDescent="0.25">
      <c r="I36">
        <f>SUM(I7:I35)</f>
        <v>44</v>
      </c>
      <c r="J36">
        <f>SUM(J7:J35)</f>
        <v>148</v>
      </c>
      <c r="K36">
        <f t="shared" ref="K36:L36" si="2">SUM(K7:K35)</f>
        <v>444</v>
      </c>
      <c r="L36">
        <f t="shared" si="2"/>
        <v>4</v>
      </c>
      <c r="M36">
        <f t="shared" ref="M36:S36" si="3">SUM(M7:M35)</f>
        <v>8</v>
      </c>
      <c r="N36">
        <f t="shared" si="3"/>
        <v>35</v>
      </c>
      <c r="O36">
        <f t="shared" si="3"/>
        <v>136</v>
      </c>
      <c r="P36">
        <f t="shared" si="3"/>
        <v>408</v>
      </c>
      <c r="Q36">
        <f t="shared" si="3"/>
        <v>4</v>
      </c>
      <c r="R36" s="98">
        <f t="shared" si="3"/>
        <v>1234</v>
      </c>
      <c r="S36" s="98">
        <f t="shared" si="3"/>
        <v>1234</v>
      </c>
    </row>
  </sheetData>
  <mergeCells count="9">
    <mergeCell ref="H5:L5"/>
    <mergeCell ref="R5:R6"/>
    <mergeCell ref="M5:Q5"/>
    <mergeCell ref="A5:A6"/>
    <mergeCell ref="D5:D6"/>
    <mergeCell ref="E5:E6"/>
    <mergeCell ref="F5:G5"/>
    <mergeCell ref="C5:C6"/>
    <mergeCell ref="B5:B6"/>
  </mergeCells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17.09-БЛАНК КП- 19 к_мет дв2)</vt:lpstr>
      <vt:lpstr>17.09.БЛАНК КП- 19 к_ал  д (2)</vt:lpstr>
      <vt:lpstr>17.09.24- 19 кор</vt:lpstr>
      <vt:lpstr>двери по этажам</vt:lpstr>
      <vt:lpstr>Лист3</vt:lpstr>
      <vt:lpstr>'17.09.24- 19 кор'!Область_печати</vt:lpstr>
      <vt:lpstr>'17.09.БЛАНК КП- 19 к_ал  д (2)'!Область_печати</vt:lpstr>
      <vt:lpstr>'17.09-БЛАНК КП- 19 к_мет дв2)'!Область_печати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2024-11-06T13:17:54Z</dcterms:modified>
</cp:coreProperties>
</file>